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ioserver\委員会\会計\案内\2025-2026\"/>
    </mc:Choice>
  </mc:AlternateContent>
  <xr:revisionPtr revIDLastSave="0" documentId="8_{09B21994-5A3F-4823-A2C2-761134DA4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使い方" sheetId="17" r:id="rId1"/>
    <sheet name="マスタ" sheetId="1" r:id="rId2"/>
    <sheet name="科目" sheetId="7" r:id="rId3"/>
    <sheet name="仕訳入力" sheetId="2" r:id="rId4"/>
    <sheet name="財政報告書" sheetId="9" r:id="rId5"/>
    <sheet name="運営費" sheetId="10" r:id="rId6"/>
    <sheet name="事業費" sheetId="12" r:id="rId7"/>
    <sheet name="会食費" sheetId="14" r:id="rId8"/>
    <sheet name="貸借対照表" sheetId="15" r:id="rId9"/>
    <sheet name="予算書" sheetId="13" r:id="rId10"/>
    <sheet name="余剰金処分案" sheetId="16" r:id="rId11"/>
  </sheets>
  <definedNames>
    <definedName name="_xlnm._FilterDatabase" localSheetId="3" hidden="1">仕訳入力!$A$5:$N$512</definedName>
    <definedName name="_xlnm.Print_Area" localSheetId="5">運営費!$B$1:$H$55</definedName>
    <definedName name="_xlnm.Print_Area" localSheetId="7">会食費!$B$1:$H$55</definedName>
    <definedName name="_xlnm.Print_Area" localSheetId="4">財政報告書!$D$1:$G$62</definedName>
    <definedName name="_xlnm.Print_Area" localSheetId="3">仕訳入力!$B$3:$N$512</definedName>
    <definedName name="_xlnm.Print_Area" localSheetId="6">事業費!$B$1:$H$55</definedName>
    <definedName name="_xlnm.Print_Area" localSheetId="8">貸借対照表!$B$1:$I$30</definedName>
    <definedName name="_xlnm.Print_Area" localSheetId="9">予算書!$D$1:$I$79</definedName>
    <definedName name="_xlnm.Print_Area" localSheetId="10">余剰金処分案!$A$1:$G$10</definedName>
    <definedName name="_xlnm.Print_Titles" localSheetId="3">仕訳入力!$1:$4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1" i="2" l="1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G3" i="9"/>
  <c r="G2" i="9"/>
  <c r="I73" i="7"/>
  <c r="J73" i="7"/>
  <c r="I74" i="7"/>
  <c r="J74" i="7"/>
  <c r="I75" i="7"/>
  <c r="J75" i="7"/>
  <c r="I76" i="7"/>
  <c r="J76" i="7"/>
  <c r="I77" i="7"/>
  <c r="J77" i="7"/>
  <c r="I78" i="7"/>
  <c r="J78" i="7"/>
  <c r="I79" i="7"/>
  <c r="J79" i="7"/>
  <c r="I80" i="7"/>
  <c r="J80" i="7"/>
  <c r="F73" i="7"/>
  <c r="G73" i="7"/>
  <c r="F74" i="7"/>
  <c r="G74" i="7"/>
  <c r="F75" i="7"/>
  <c r="G75" i="7"/>
  <c r="F76" i="7"/>
  <c r="G76" i="7"/>
  <c r="F77" i="7"/>
  <c r="G77" i="7"/>
  <c r="F78" i="7"/>
  <c r="G78" i="7"/>
  <c r="F79" i="7"/>
  <c r="G79" i="7"/>
  <c r="F80" i="7"/>
  <c r="G80" i="7"/>
  <c r="C73" i="7"/>
  <c r="D73" i="7"/>
  <c r="C74" i="7"/>
  <c r="D74" i="7"/>
  <c r="C75" i="7"/>
  <c r="D75" i="7"/>
  <c r="C76" i="7"/>
  <c r="D76" i="7"/>
  <c r="C77" i="7"/>
  <c r="D77" i="7"/>
  <c r="C78" i="7"/>
  <c r="D78" i="7"/>
  <c r="C79" i="7"/>
  <c r="D79" i="7"/>
  <c r="C80" i="7"/>
  <c r="D80" i="7"/>
  <c r="J81" i="7"/>
  <c r="I81" i="7"/>
  <c r="J72" i="7"/>
  <c r="I72" i="7"/>
  <c r="J71" i="7"/>
  <c r="I71" i="7"/>
  <c r="J70" i="7"/>
  <c r="I70" i="7"/>
  <c r="J69" i="7"/>
  <c r="I69" i="7"/>
  <c r="J68" i="7"/>
  <c r="I68" i="7"/>
  <c r="J67" i="7"/>
  <c r="I67" i="7"/>
  <c r="J66" i="7"/>
  <c r="I66" i="7"/>
  <c r="J65" i="7"/>
  <c r="I65" i="7"/>
  <c r="J64" i="7"/>
  <c r="I64" i="7"/>
  <c r="J63" i="7"/>
  <c r="I63" i="7"/>
  <c r="J62" i="7"/>
  <c r="I62" i="7"/>
  <c r="J61" i="7"/>
  <c r="I61" i="7"/>
  <c r="J60" i="7"/>
  <c r="I60" i="7"/>
  <c r="J59" i="7"/>
  <c r="I59" i="7"/>
  <c r="J58" i="7"/>
  <c r="I58" i="7"/>
  <c r="J57" i="7"/>
  <c r="I57" i="7"/>
  <c r="J56" i="7"/>
  <c r="I56" i="7"/>
  <c r="J55" i="7"/>
  <c r="I55" i="7"/>
  <c r="J54" i="7"/>
  <c r="I54" i="7"/>
  <c r="J53" i="7"/>
  <c r="I53" i="7"/>
  <c r="J52" i="7"/>
  <c r="I52" i="7"/>
  <c r="J51" i="7"/>
  <c r="I51" i="7"/>
  <c r="J50" i="7"/>
  <c r="I50" i="7"/>
  <c r="J49" i="7"/>
  <c r="I49" i="7"/>
  <c r="J48" i="7"/>
  <c r="I48" i="7"/>
  <c r="J47" i="7"/>
  <c r="I47" i="7"/>
  <c r="J46" i="7"/>
  <c r="I46" i="7"/>
  <c r="J45" i="7"/>
  <c r="I45" i="7"/>
  <c r="J44" i="7"/>
  <c r="I44" i="7"/>
  <c r="J43" i="7"/>
  <c r="I43" i="7"/>
  <c r="J42" i="7"/>
  <c r="I42" i="7"/>
  <c r="J41" i="7"/>
  <c r="I41" i="7"/>
  <c r="J40" i="7"/>
  <c r="I40" i="7"/>
  <c r="J39" i="7"/>
  <c r="I39" i="7"/>
  <c r="J38" i="7"/>
  <c r="I38" i="7"/>
  <c r="J37" i="7"/>
  <c r="I37" i="7"/>
  <c r="J36" i="7"/>
  <c r="I36" i="7"/>
  <c r="J35" i="7"/>
  <c r="I35" i="7"/>
  <c r="J34" i="7"/>
  <c r="I34" i="7"/>
  <c r="J33" i="7"/>
  <c r="I33" i="7"/>
  <c r="J32" i="7"/>
  <c r="I32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J17" i="7"/>
  <c r="I17" i="7"/>
  <c r="J16" i="7"/>
  <c r="I16" i="7"/>
  <c r="J15" i="7"/>
  <c r="I15" i="7"/>
  <c r="J14" i="7"/>
  <c r="I14" i="7"/>
  <c r="J13" i="7"/>
  <c r="I13" i="7"/>
  <c r="J12" i="7"/>
  <c r="I12" i="7"/>
  <c r="J11" i="7"/>
  <c r="I11" i="7"/>
  <c r="J10" i="7"/>
  <c r="I10" i="7"/>
  <c r="J9" i="7"/>
  <c r="I9" i="7"/>
  <c r="J8" i="7"/>
  <c r="I8" i="7"/>
  <c r="J7" i="7"/>
  <c r="I7" i="7"/>
  <c r="J6" i="7"/>
  <c r="I6" i="7"/>
  <c r="J5" i="7"/>
  <c r="I5" i="7"/>
  <c r="J4" i="7"/>
  <c r="I4" i="7"/>
  <c r="J3" i="7"/>
  <c r="I3" i="7"/>
  <c r="G81" i="7"/>
  <c r="H46" i="13" s="1"/>
  <c r="F81" i="7"/>
  <c r="G72" i="7"/>
  <c r="F72" i="7"/>
  <c r="G71" i="7"/>
  <c r="F71" i="7"/>
  <c r="G70" i="7"/>
  <c r="F70" i="7"/>
  <c r="G69" i="7"/>
  <c r="F69" i="7"/>
  <c r="G68" i="7"/>
  <c r="F68" i="7"/>
  <c r="G67" i="7"/>
  <c r="F67" i="7"/>
  <c r="G66" i="7"/>
  <c r="F66" i="7"/>
  <c r="G65" i="7"/>
  <c r="F65" i="7"/>
  <c r="G64" i="7"/>
  <c r="F64" i="7"/>
  <c r="G63" i="7"/>
  <c r="F63" i="7"/>
  <c r="G62" i="7"/>
  <c r="F62" i="7"/>
  <c r="G61" i="7"/>
  <c r="F61" i="7"/>
  <c r="G60" i="7"/>
  <c r="F60" i="7"/>
  <c r="G59" i="7"/>
  <c r="F59" i="7"/>
  <c r="G58" i="7"/>
  <c r="F58" i="7"/>
  <c r="G57" i="7"/>
  <c r="F57" i="7"/>
  <c r="G56" i="7"/>
  <c r="F56" i="7"/>
  <c r="G55" i="7"/>
  <c r="F55" i="7"/>
  <c r="G54" i="7"/>
  <c r="F54" i="7"/>
  <c r="G53" i="7"/>
  <c r="F53" i="7"/>
  <c r="E48" i="13" s="1"/>
  <c r="G52" i="7"/>
  <c r="F52" i="7"/>
  <c r="G51" i="7"/>
  <c r="F51" i="7"/>
  <c r="G50" i="7"/>
  <c r="F50" i="7"/>
  <c r="G49" i="7"/>
  <c r="F49" i="7"/>
  <c r="G48" i="7"/>
  <c r="F48" i="7"/>
  <c r="E47" i="13" s="1"/>
  <c r="G47" i="7"/>
  <c r="F47" i="7"/>
  <c r="G46" i="7"/>
  <c r="F46" i="7"/>
  <c r="G45" i="7"/>
  <c r="F45" i="7"/>
  <c r="G44" i="7"/>
  <c r="F44" i="7"/>
  <c r="G43" i="7"/>
  <c r="F43" i="7"/>
  <c r="E49" i="13" s="1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H51" i="13" s="1"/>
  <c r="F29" i="7"/>
  <c r="G28" i="7"/>
  <c r="H47" i="13" s="1"/>
  <c r="F28" i="7"/>
  <c r="G27" i="7"/>
  <c r="F27" i="7"/>
  <c r="G26" i="7"/>
  <c r="F26" i="7"/>
  <c r="G25" i="7"/>
  <c r="F25" i="7"/>
  <c r="G24" i="7"/>
  <c r="H50" i="13" s="1"/>
  <c r="F24" i="7"/>
  <c r="G23" i="7"/>
  <c r="F23" i="7"/>
  <c r="G22" i="7"/>
  <c r="F22" i="7"/>
  <c r="G21" i="7"/>
  <c r="F21" i="7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G9" i="7"/>
  <c r="F9" i="7"/>
  <c r="G8" i="7"/>
  <c r="F8" i="7"/>
  <c r="G7" i="7"/>
  <c r="F7" i="7"/>
  <c r="G6" i="7"/>
  <c r="F6" i="7"/>
  <c r="G5" i="7"/>
  <c r="F5" i="7"/>
  <c r="G4" i="7"/>
  <c r="F4" i="7"/>
  <c r="G3" i="7"/>
  <c r="F3" i="7"/>
  <c r="K2" i="10"/>
  <c r="H2" i="10" s="1"/>
  <c r="P15" i="2"/>
  <c r="P14" i="2"/>
  <c r="P13" i="2"/>
  <c r="K3" i="10"/>
  <c r="H3" i="10" s="1"/>
  <c r="L4" i="15"/>
  <c r="B3" i="15" s="1"/>
  <c r="L3" i="15"/>
  <c r="K3" i="14"/>
  <c r="H3" i="14" s="1"/>
  <c r="K2" i="14"/>
  <c r="H2" i="14" s="1"/>
  <c r="K3" i="12"/>
  <c r="H3" i="12" s="1"/>
  <c r="K2" i="12"/>
  <c r="H2" i="12" s="1"/>
  <c r="U11" i="2"/>
  <c r="U7" i="2"/>
  <c r="U9" i="2"/>
  <c r="T11" i="2"/>
  <c r="T9" i="2"/>
  <c r="T7" i="2"/>
  <c r="W5" i="2"/>
  <c r="V5" i="2"/>
  <c r="U5" i="2"/>
  <c r="T5" i="2"/>
  <c r="S5" i="2"/>
  <c r="E30" i="15"/>
  <c r="I29" i="15"/>
  <c r="I30" i="15" s="1"/>
  <c r="I17" i="15"/>
  <c r="G9" i="16"/>
  <c r="G8" i="16"/>
  <c r="G7" i="16"/>
  <c r="F10" i="16"/>
  <c r="E10" i="16"/>
  <c r="D10" i="16"/>
  <c r="C10" i="16"/>
  <c r="B10" i="16"/>
  <c r="B1" i="14"/>
  <c r="A1" i="16"/>
  <c r="B1" i="15"/>
  <c r="N12" i="2"/>
  <c r="N13" i="2" s="1"/>
  <c r="I10" i="2"/>
  <c r="J10" i="2" s="1"/>
  <c r="I9" i="2"/>
  <c r="J9" i="2" s="1"/>
  <c r="I8" i="2"/>
  <c r="J8" i="2" s="1"/>
  <c r="I7" i="2"/>
  <c r="J7" i="2" s="1"/>
  <c r="I6" i="2"/>
  <c r="I11" i="2"/>
  <c r="J11" i="2" s="1"/>
  <c r="W1" i="2"/>
  <c r="V1" i="2"/>
  <c r="U1" i="2"/>
  <c r="T1" i="2"/>
  <c r="S1" i="2"/>
  <c r="W4" i="2"/>
  <c r="W3" i="2"/>
  <c r="V4" i="2"/>
  <c r="V3" i="2"/>
  <c r="U4" i="2"/>
  <c r="U3" i="2"/>
  <c r="T4" i="2"/>
  <c r="T3" i="2"/>
  <c r="S4" i="2"/>
  <c r="S3" i="2"/>
  <c r="R4" i="2"/>
  <c r="R3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H35" i="13"/>
  <c r="E79" i="13"/>
  <c r="E77" i="13"/>
  <c r="E55" i="13"/>
  <c r="E54" i="13"/>
  <c r="E53" i="13"/>
  <c r="E52" i="13"/>
  <c r="E51" i="13"/>
  <c r="E50" i="13"/>
  <c r="H55" i="13"/>
  <c r="H54" i="13"/>
  <c r="H53" i="13"/>
  <c r="H52" i="13"/>
  <c r="H49" i="13"/>
  <c r="H48" i="13"/>
  <c r="E46" i="13"/>
  <c r="G75" i="13"/>
  <c r="G74" i="13"/>
  <c r="G73" i="13"/>
  <c r="G72" i="13"/>
  <c r="G71" i="13"/>
  <c r="G70" i="13"/>
  <c r="G69" i="13"/>
  <c r="G68" i="13"/>
  <c r="G67" i="13"/>
  <c r="G66" i="13"/>
  <c r="D75" i="13"/>
  <c r="D74" i="13"/>
  <c r="D73" i="13"/>
  <c r="D72" i="13"/>
  <c r="D71" i="13"/>
  <c r="D70" i="13"/>
  <c r="D69" i="13"/>
  <c r="D68" i="13"/>
  <c r="D67" i="13"/>
  <c r="D66" i="13"/>
  <c r="I56" i="13"/>
  <c r="F56" i="13"/>
  <c r="G55" i="13"/>
  <c r="G54" i="13"/>
  <c r="G53" i="13"/>
  <c r="G52" i="13"/>
  <c r="G51" i="13"/>
  <c r="G50" i="13"/>
  <c r="G49" i="13"/>
  <c r="G48" i="13"/>
  <c r="G47" i="13"/>
  <c r="G46" i="13"/>
  <c r="D55" i="13"/>
  <c r="D54" i="13"/>
  <c r="D53" i="13"/>
  <c r="D52" i="13"/>
  <c r="D51" i="13"/>
  <c r="D50" i="13"/>
  <c r="D49" i="13"/>
  <c r="D48" i="13"/>
  <c r="D47" i="13"/>
  <c r="D46" i="13"/>
  <c r="E36" i="13"/>
  <c r="E35" i="13"/>
  <c r="E34" i="13"/>
  <c r="E33" i="13"/>
  <c r="E32" i="13"/>
  <c r="E31" i="13"/>
  <c r="E30" i="13"/>
  <c r="E29" i="13"/>
  <c r="E28" i="13"/>
  <c r="H36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D81" i="7"/>
  <c r="H7" i="13" s="1"/>
  <c r="C81" i="7"/>
  <c r="D72" i="7"/>
  <c r="C72" i="7"/>
  <c r="D71" i="7"/>
  <c r="C71" i="7"/>
  <c r="D70" i="7"/>
  <c r="C70" i="7"/>
  <c r="D69" i="7"/>
  <c r="C69" i="7"/>
  <c r="D68" i="7"/>
  <c r="C68" i="7"/>
  <c r="D67" i="7"/>
  <c r="C67" i="7"/>
  <c r="D66" i="7"/>
  <c r="C66" i="7"/>
  <c r="D65" i="7"/>
  <c r="C65" i="7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E27" i="13" s="1"/>
  <c r="D55" i="7"/>
  <c r="C55" i="7"/>
  <c r="E13" i="13" s="1"/>
  <c r="D54" i="7"/>
  <c r="C54" i="7"/>
  <c r="E12" i="13" s="1"/>
  <c r="D53" i="7"/>
  <c r="C53" i="7"/>
  <c r="D52" i="7"/>
  <c r="C52" i="7"/>
  <c r="D51" i="7"/>
  <c r="H11" i="13" s="1"/>
  <c r="C51" i="7"/>
  <c r="D50" i="7"/>
  <c r="C50" i="7"/>
  <c r="D49" i="7"/>
  <c r="C49" i="7"/>
  <c r="D48" i="7"/>
  <c r="C48" i="7"/>
  <c r="D47" i="7"/>
  <c r="C47" i="7"/>
  <c r="D46" i="7"/>
  <c r="C46" i="7"/>
  <c r="D45" i="7"/>
  <c r="C45" i="7"/>
  <c r="D44" i="7"/>
  <c r="C44" i="7"/>
  <c r="D43" i="7"/>
  <c r="C43" i="7"/>
  <c r="D42" i="7"/>
  <c r="C42" i="7"/>
  <c r="D41" i="7"/>
  <c r="C41" i="7"/>
  <c r="D40" i="7"/>
  <c r="C40" i="7"/>
  <c r="E26" i="13" s="1"/>
  <c r="D39" i="7"/>
  <c r="C39" i="7"/>
  <c r="D38" i="7"/>
  <c r="C38" i="7"/>
  <c r="D37" i="7"/>
  <c r="C37" i="7"/>
  <c r="D36" i="7"/>
  <c r="C36" i="7"/>
  <c r="D35" i="7"/>
  <c r="C35" i="7"/>
  <c r="E14" i="13" s="1"/>
  <c r="D34" i="7"/>
  <c r="C34" i="7"/>
  <c r="D33" i="7"/>
  <c r="C33" i="7"/>
  <c r="D32" i="7"/>
  <c r="C32" i="7"/>
  <c r="D31" i="7"/>
  <c r="C31" i="7"/>
  <c r="D30" i="7"/>
  <c r="H10" i="13" s="1"/>
  <c r="C30" i="7"/>
  <c r="D29" i="7"/>
  <c r="H12" i="13" s="1"/>
  <c r="C29" i="7"/>
  <c r="D28" i="7"/>
  <c r="H13" i="13" s="1"/>
  <c r="C28" i="7"/>
  <c r="D27" i="7"/>
  <c r="C27" i="7"/>
  <c r="D26" i="7"/>
  <c r="H9" i="13" s="1"/>
  <c r="C26" i="7"/>
  <c r="D25" i="7"/>
  <c r="H8" i="13" s="1"/>
  <c r="C25" i="7"/>
  <c r="E8" i="13" s="1"/>
  <c r="D24" i="7"/>
  <c r="C24" i="7"/>
  <c r="D23" i="7"/>
  <c r="C23" i="7"/>
  <c r="D22" i="7"/>
  <c r="C22" i="7"/>
  <c r="D21" i="7"/>
  <c r="C21" i="7"/>
  <c r="E24" i="13" s="1"/>
  <c r="D20" i="7"/>
  <c r="C20" i="7"/>
  <c r="D19" i="7"/>
  <c r="C19" i="7"/>
  <c r="E23" i="13" s="1"/>
  <c r="D18" i="7"/>
  <c r="C18" i="7"/>
  <c r="E19" i="13" s="1"/>
  <c r="D17" i="7"/>
  <c r="C17" i="7"/>
  <c r="E22" i="13" s="1"/>
  <c r="D16" i="7"/>
  <c r="C16" i="7"/>
  <c r="E20" i="13" s="1"/>
  <c r="D15" i="7"/>
  <c r="C15" i="7"/>
  <c r="D14" i="7"/>
  <c r="C14" i="7"/>
  <c r="E17" i="13" s="1"/>
  <c r="D13" i="7"/>
  <c r="C13" i="7"/>
  <c r="E15" i="13" s="1"/>
  <c r="D12" i="7"/>
  <c r="C12" i="7"/>
  <c r="E18" i="13" s="1"/>
  <c r="D11" i="7"/>
  <c r="C11" i="7"/>
  <c r="E16" i="13" s="1"/>
  <c r="D10" i="7"/>
  <c r="C10" i="7"/>
  <c r="E25" i="13" s="1"/>
  <c r="D9" i="7"/>
  <c r="C9" i="7"/>
  <c r="E21" i="13" s="1"/>
  <c r="D8" i="7"/>
  <c r="C8" i="7"/>
  <c r="E10" i="13" s="1"/>
  <c r="D7" i="7"/>
  <c r="C7" i="7"/>
  <c r="E9" i="13" s="1"/>
  <c r="D6" i="7"/>
  <c r="C6" i="7"/>
  <c r="E7" i="13" s="1"/>
  <c r="D5" i="7"/>
  <c r="C5" i="7"/>
  <c r="D4" i="7"/>
  <c r="C4" i="7"/>
  <c r="E11" i="13" s="1"/>
  <c r="D3" i="7"/>
  <c r="C3" i="7"/>
  <c r="G36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F38" i="9"/>
  <c r="F47" i="9"/>
  <c r="F46" i="9"/>
  <c r="F45" i="9"/>
  <c r="F44" i="9"/>
  <c r="D47" i="9"/>
  <c r="D46" i="9"/>
  <c r="D45" i="9"/>
  <c r="D44" i="9"/>
  <c r="F43" i="9"/>
  <c r="D43" i="9"/>
  <c r="F37" i="9"/>
  <c r="F36" i="9"/>
  <c r="F35" i="9"/>
  <c r="F34" i="9"/>
  <c r="F33" i="9"/>
  <c r="F32" i="9"/>
  <c r="D38" i="9"/>
  <c r="D37" i="9"/>
  <c r="D36" i="9"/>
  <c r="D35" i="9"/>
  <c r="D34" i="9"/>
  <c r="D33" i="9"/>
  <c r="D32" i="9"/>
  <c r="F31" i="9"/>
  <c r="D31" i="9"/>
  <c r="E62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F7" i="9"/>
  <c r="D7" i="9"/>
  <c r="L512" i="2"/>
  <c r="L2" i="2" s="1"/>
  <c r="M512" i="2"/>
  <c r="M2" i="2" s="1"/>
  <c r="I76" i="13"/>
  <c r="H76" i="13"/>
  <c r="F76" i="13"/>
  <c r="E76" i="13"/>
  <c r="I79" i="13"/>
  <c r="H79" i="13"/>
  <c r="F79" i="13"/>
  <c r="F58" i="13"/>
  <c r="I58" i="13"/>
  <c r="I39" i="13"/>
  <c r="I37" i="13"/>
  <c r="F37" i="13"/>
  <c r="F39" i="13" s="1"/>
  <c r="D60" i="13"/>
  <c r="D40" i="13"/>
  <c r="D2" i="13"/>
  <c r="D61" i="13" s="1"/>
  <c r="D1" i="13"/>
  <c r="B1" i="12"/>
  <c r="B1" i="10"/>
  <c r="D1" i="9"/>
  <c r="T8" i="2" l="1"/>
  <c r="S9" i="2"/>
  <c r="K69" i="2"/>
  <c r="S11" i="2"/>
  <c r="R11" i="2" s="1"/>
  <c r="U10" i="2"/>
  <c r="U8" i="2"/>
  <c r="T10" i="2"/>
  <c r="K387" i="2"/>
  <c r="K355" i="2"/>
  <c r="K324" i="2"/>
  <c r="K386" i="2"/>
  <c r="K356" i="2"/>
  <c r="K323" i="2"/>
  <c r="K354" i="2"/>
  <c r="K322" i="2"/>
  <c r="K291" i="2"/>
  <c r="K258" i="2"/>
  <c r="K292" i="2"/>
  <c r="K259" i="2"/>
  <c r="K228" i="2"/>
  <c r="K290" i="2"/>
  <c r="K227" i="2"/>
  <c r="K226" i="2"/>
  <c r="K196" i="2"/>
  <c r="K452" i="2"/>
  <c r="K195" i="2"/>
  <c r="K260" i="2"/>
  <c r="K194" i="2"/>
  <c r="K164" i="2"/>
  <c r="K163" i="2"/>
  <c r="K484" i="2"/>
  <c r="K162" i="2"/>
  <c r="K483" i="2"/>
  <c r="K132" i="2"/>
  <c r="K482" i="2"/>
  <c r="K131" i="2"/>
  <c r="K130" i="2"/>
  <c r="K451" i="2"/>
  <c r="K100" i="2"/>
  <c r="K450" i="2"/>
  <c r="K99" i="2"/>
  <c r="K420" i="2"/>
  <c r="K98" i="2"/>
  <c r="K419" i="2"/>
  <c r="K68" i="2"/>
  <c r="K418" i="2"/>
  <c r="K67" i="2"/>
  <c r="K388" i="2"/>
  <c r="K66" i="2"/>
  <c r="K65" i="2"/>
  <c r="K128" i="2"/>
  <c r="K127" i="2"/>
  <c r="K190" i="2"/>
  <c r="K477" i="2"/>
  <c r="K61" i="2"/>
  <c r="K444" i="2"/>
  <c r="K60" i="2"/>
  <c r="K507" i="2"/>
  <c r="K475" i="2"/>
  <c r="K59" i="2"/>
  <c r="K346" i="2"/>
  <c r="K186" i="2"/>
  <c r="K154" i="2"/>
  <c r="K122" i="2"/>
  <c r="K90" i="2"/>
  <c r="K58" i="2"/>
  <c r="K505" i="2"/>
  <c r="K473" i="2"/>
  <c r="K441" i="2"/>
  <c r="K409" i="2"/>
  <c r="K377" i="2"/>
  <c r="K345" i="2"/>
  <c r="K313" i="2"/>
  <c r="K281" i="2"/>
  <c r="K249" i="2"/>
  <c r="K217" i="2"/>
  <c r="K185" i="2"/>
  <c r="K153" i="2"/>
  <c r="K121" i="2"/>
  <c r="K89" i="2"/>
  <c r="K57" i="2"/>
  <c r="K504" i="2"/>
  <c r="K472" i="2"/>
  <c r="K440" i="2"/>
  <c r="K408" i="2"/>
  <c r="K376" i="2"/>
  <c r="K344" i="2"/>
  <c r="K312" i="2"/>
  <c r="K280" i="2"/>
  <c r="K248" i="2"/>
  <c r="K216" i="2"/>
  <c r="K184" i="2"/>
  <c r="K152" i="2"/>
  <c r="K120" i="2"/>
  <c r="K88" i="2"/>
  <c r="K56" i="2"/>
  <c r="K503" i="2"/>
  <c r="K471" i="2"/>
  <c r="K439" i="2"/>
  <c r="K407" i="2"/>
  <c r="K375" i="2"/>
  <c r="K343" i="2"/>
  <c r="K311" i="2"/>
  <c r="K279" i="2"/>
  <c r="K247" i="2"/>
  <c r="K215" i="2"/>
  <c r="K183" i="2"/>
  <c r="K151" i="2"/>
  <c r="K119" i="2"/>
  <c r="K87" i="2"/>
  <c r="K55" i="2"/>
  <c r="K481" i="2"/>
  <c r="K480" i="2"/>
  <c r="K479" i="2"/>
  <c r="K478" i="2"/>
  <c r="K445" i="2"/>
  <c r="K353" i="2"/>
  <c r="K320" i="2"/>
  <c r="K383" i="2"/>
  <c r="K62" i="2"/>
  <c r="K219" i="2"/>
  <c r="K218" i="2"/>
  <c r="K342" i="2"/>
  <c r="K469" i="2"/>
  <c r="K181" i="2"/>
  <c r="K116" i="2"/>
  <c r="K275" i="2"/>
  <c r="K466" i="2"/>
  <c r="K82" i="2"/>
  <c r="K145" i="2"/>
  <c r="K496" i="2"/>
  <c r="K464" i="2"/>
  <c r="K432" i="2"/>
  <c r="K400" i="2"/>
  <c r="K368" i="2"/>
  <c r="K336" i="2"/>
  <c r="K304" i="2"/>
  <c r="K272" i="2"/>
  <c r="K240" i="2"/>
  <c r="K208" i="2"/>
  <c r="K176" i="2"/>
  <c r="K144" i="2"/>
  <c r="K112" i="2"/>
  <c r="K80" i="2"/>
  <c r="K48" i="2"/>
  <c r="K417" i="2"/>
  <c r="K416" i="2"/>
  <c r="K415" i="2"/>
  <c r="K510" i="2"/>
  <c r="K94" i="2"/>
  <c r="K157" i="2"/>
  <c r="K508" i="2"/>
  <c r="K156" i="2"/>
  <c r="K123" i="2"/>
  <c r="K438" i="2"/>
  <c r="K150" i="2"/>
  <c r="K149" i="2"/>
  <c r="K340" i="2"/>
  <c r="K435" i="2"/>
  <c r="K83" i="2"/>
  <c r="K306" i="2"/>
  <c r="K433" i="2"/>
  <c r="K177" i="2"/>
  <c r="K495" i="2"/>
  <c r="K463" i="2"/>
  <c r="K431" i="2"/>
  <c r="K399" i="2"/>
  <c r="K367" i="2"/>
  <c r="K335" i="2"/>
  <c r="K303" i="2"/>
  <c r="K271" i="2"/>
  <c r="K239" i="2"/>
  <c r="K207" i="2"/>
  <c r="K175" i="2"/>
  <c r="K143" i="2"/>
  <c r="K111" i="2"/>
  <c r="K79" i="2"/>
  <c r="K47" i="2"/>
  <c r="K193" i="2"/>
  <c r="K64" i="2"/>
  <c r="K95" i="2"/>
  <c r="K382" i="2"/>
  <c r="K381" i="2"/>
  <c r="K252" i="2"/>
  <c r="K187" i="2"/>
  <c r="K250" i="2"/>
  <c r="K310" i="2"/>
  <c r="K373" i="2"/>
  <c r="K308" i="2"/>
  <c r="K467" i="2"/>
  <c r="K115" i="2"/>
  <c r="K370" i="2"/>
  <c r="K465" i="2"/>
  <c r="K273" i="2"/>
  <c r="K494" i="2"/>
  <c r="K462" i="2"/>
  <c r="K430" i="2"/>
  <c r="K398" i="2"/>
  <c r="K366" i="2"/>
  <c r="K334" i="2"/>
  <c r="K302" i="2"/>
  <c r="K270" i="2"/>
  <c r="K238" i="2"/>
  <c r="K206" i="2"/>
  <c r="K174" i="2"/>
  <c r="K142" i="2"/>
  <c r="K110" i="2"/>
  <c r="K78" i="2"/>
  <c r="K46" i="2"/>
  <c r="K97" i="2"/>
  <c r="K288" i="2"/>
  <c r="K319" i="2"/>
  <c r="K414" i="2"/>
  <c r="K509" i="2"/>
  <c r="K93" i="2"/>
  <c r="K92" i="2"/>
  <c r="K155" i="2"/>
  <c r="K502" i="2"/>
  <c r="K86" i="2"/>
  <c r="K309" i="2"/>
  <c r="K500" i="2"/>
  <c r="K180" i="2"/>
  <c r="K307" i="2"/>
  <c r="K274" i="2"/>
  <c r="K401" i="2"/>
  <c r="K241" i="2"/>
  <c r="K493" i="2"/>
  <c r="K461" i="2"/>
  <c r="K429" i="2"/>
  <c r="K397" i="2"/>
  <c r="K365" i="2"/>
  <c r="K333" i="2"/>
  <c r="K301" i="2"/>
  <c r="K269" i="2"/>
  <c r="K237" i="2"/>
  <c r="K205" i="2"/>
  <c r="K173" i="2"/>
  <c r="K141" i="2"/>
  <c r="K109" i="2"/>
  <c r="K77" i="2"/>
  <c r="K45" i="2"/>
  <c r="K257" i="2"/>
  <c r="K224" i="2"/>
  <c r="K159" i="2"/>
  <c r="K126" i="2"/>
  <c r="K349" i="2"/>
  <c r="K380" i="2"/>
  <c r="K251" i="2"/>
  <c r="K410" i="2"/>
  <c r="K246" i="2"/>
  <c r="K501" i="2"/>
  <c r="K117" i="2"/>
  <c r="K276" i="2"/>
  <c r="K499" i="2"/>
  <c r="K243" i="2"/>
  <c r="K498" i="2"/>
  <c r="K210" i="2"/>
  <c r="K497" i="2"/>
  <c r="K209" i="2"/>
  <c r="K492" i="2"/>
  <c r="K460" i="2"/>
  <c r="K428" i="2"/>
  <c r="K396" i="2"/>
  <c r="K364" i="2"/>
  <c r="K332" i="2"/>
  <c r="K300" i="2"/>
  <c r="K268" i="2"/>
  <c r="K236" i="2"/>
  <c r="K204" i="2"/>
  <c r="K172" i="2"/>
  <c r="K140" i="2"/>
  <c r="K108" i="2"/>
  <c r="K76" i="2"/>
  <c r="K44" i="2"/>
  <c r="K129" i="2"/>
  <c r="K256" i="2"/>
  <c r="K63" i="2"/>
  <c r="K222" i="2"/>
  <c r="K189" i="2"/>
  <c r="K220" i="2"/>
  <c r="K379" i="2"/>
  <c r="K442" i="2"/>
  <c r="K182" i="2"/>
  <c r="K277" i="2"/>
  <c r="K468" i="2"/>
  <c r="K212" i="2"/>
  <c r="K147" i="2"/>
  <c r="K242" i="2"/>
  <c r="K81" i="2"/>
  <c r="K491" i="2"/>
  <c r="K459" i="2"/>
  <c r="K427" i="2"/>
  <c r="K395" i="2"/>
  <c r="K363" i="2"/>
  <c r="K331" i="2"/>
  <c r="K299" i="2"/>
  <c r="K267" i="2"/>
  <c r="K235" i="2"/>
  <c r="K203" i="2"/>
  <c r="K171" i="2"/>
  <c r="K139" i="2"/>
  <c r="K107" i="2"/>
  <c r="K75" i="2"/>
  <c r="K43" i="2"/>
  <c r="K321" i="2"/>
  <c r="K352" i="2"/>
  <c r="K287" i="2"/>
  <c r="K446" i="2"/>
  <c r="K221" i="2"/>
  <c r="K316" i="2"/>
  <c r="K283" i="2"/>
  <c r="K314" i="2"/>
  <c r="K118" i="2"/>
  <c r="K85" i="2"/>
  <c r="K84" i="2"/>
  <c r="K211" i="2"/>
  <c r="K338" i="2"/>
  <c r="K49" i="2"/>
  <c r="K490" i="2"/>
  <c r="K458" i="2"/>
  <c r="K426" i="2"/>
  <c r="K394" i="2"/>
  <c r="K362" i="2"/>
  <c r="K330" i="2"/>
  <c r="K298" i="2"/>
  <c r="K266" i="2"/>
  <c r="K234" i="2"/>
  <c r="K202" i="2"/>
  <c r="K170" i="2"/>
  <c r="K138" i="2"/>
  <c r="K106" i="2"/>
  <c r="K74" i="2"/>
  <c r="K42" i="2"/>
  <c r="K289" i="2"/>
  <c r="K192" i="2"/>
  <c r="K351" i="2"/>
  <c r="K350" i="2"/>
  <c r="K317" i="2"/>
  <c r="K348" i="2"/>
  <c r="K411" i="2"/>
  <c r="K474" i="2"/>
  <c r="K214" i="2"/>
  <c r="K213" i="2"/>
  <c r="K244" i="2"/>
  <c r="K179" i="2"/>
  <c r="K146" i="2"/>
  <c r="K113" i="2"/>
  <c r="K489" i="2"/>
  <c r="K457" i="2"/>
  <c r="K425" i="2"/>
  <c r="K393" i="2"/>
  <c r="K361" i="2"/>
  <c r="K329" i="2"/>
  <c r="K297" i="2"/>
  <c r="K265" i="2"/>
  <c r="K233" i="2"/>
  <c r="K201" i="2"/>
  <c r="K169" i="2"/>
  <c r="K137" i="2"/>
  <c r="K105" i="2"/>
  <c r="K73" i="2"/>
  <c r="K41" i="2"/>
  <c r="K161" i="2"/>
  <c r="K160" i="2"/>
  <c r="K191" i="2"/>
  <c r="K254" i="2"/>
  <c r="K285" i="2"/>
  <c r="K412" i="2"/>
  <c r="K443" i="2"/>
  <c r="K506" i="2"/>
  <c r="K406" i="2"/>
  <c r="K405" i="2"/>
  <c r="K404" i="2"/>
  <c r="K488" i="2"/>
  <c r="K456" i="2"/>
  <c r="K424" i="2"/>
  <c r="K392" i="2"/>
  <c r="K360" i="2"/>
  <c r="K328" i="2"/>
  <c r="K296" i="2"/>
  <c r="K264" i="2"/>
  <c r="K232" i="2"/>
  <c r="K200" i="2"/>
  <c r="K168" i="2"/>
  <c r="K136" i="2"/>
  <c r="K104" i="2"/>
  <c r="K72" i="2"/>
  <c r="K40" i="2"/>
  <c r="K225" i="2"/>
  <c r="K96" i="2"/>
  <c r="K223" i="2"/>
  <c r="K318" i="2"/>
  <c r="K413" i="2"/>
  <c r="K188" i="2"/>
  <c r="K347" i="2"/>
  <c r="K378" i="2"/>
  <c r="K278" i="2"/>
  <c r="K341" i="2"/>
  <c r="K436" i="2"/>
  <c r="K52" i="2"/>
  <c r="K339" i="2"/>
  <c r="K402" i="2"/>
  <c r="K50" i="2"/>
  <c r="K305" i="2"/>
  <c r="K487" i="2"/>
  <c r="K455" i="2"/>
  <c r="K423" i="2"/>
  <c r="K391" i="2"/>
  <c r="K359" i="2"/>
  <c r="K327" i="2"/>
  <c r="K295" i="2"/>
  <c r="K263" i="2"/>
  <c r="K231" i="2"/>
  <c r="K199" i="2"/>
  <c r="K167" i="2"/>
  <c r="K135" i="2"/>
  <c r="K103" i="2"/>
  <c r="K71" i="2"/>
  <c r="K39" i="2"/>
  <c r="K449" i="2"/>
  <c r="K384" i="2"/>
  <c r="K447" i="2"/>
  <c r="K286" i="2"/>
  <c r="K125" i="2"/>
  <c r="K476" i="2"/>
  <c r="K124" i="2"/>
  <c r="K91" i="2"/>
  <c r="K470" i="2"/>
  <c r="K54" i="2"/>
  <c r="K245" i="2"/>
  <c r="K148" i="2"/>
  <c r="K371" i="2"/>
  <c r="K434" i="2"/>
  <c r="K178" i="2"/>
  <c r="K369" i="2"/>
  <c r="K486" i="2"/>
  <c r="K454" i="2"/>
  <c r="K422" i="2"/>
  <c r="K390" i="2"/>
  <c r="K358" i="2"/>
  <c r="K326" i="2"/>
  <c r="K294" i="2"/>
  <c r="K262" i="2"/>
  <c r="K230" i="2"/>
  <c r="K198" i="2"/>
  <c r="K166" i="2"/>
  <c r="K134" i="2"/>
  <c r="K102" i="2"/>
  <c r="K70" i="2"/>
  <c r="K38" i="2"/>
  <c r="K385" i="2"/>
  <c r="K448" i="2"/>
  <c r="K511" i="2"/>
  <c r="K255" i="2"/>
  <c r="K158" i="2"/>
  <c r="K253" i="2"/>
  <c r="K284" i="2"/>
  <c r="K315" i="2"/>
  <c r="K282" i="2"/>
  <c r="K374" i="2"/>
  <c r="K437" i="2"/>
  <c r="K53" i="2"/>
  <c r="K372" i="2"/>
  <c r="K403" i="2"/>
  <c r="K51" i="2"/>
  <c r="K114" i="2"/>
  <c r="K337" i="2"/>
  <c r="K485" i="2"/>
  <c r="K453" i="2"/>
  <c r="K421" i="2"/>
  <c r="K389" i="2"/>
  <c r="K357" i="2"/>
  <c r="K325" i="2"/>
  <c r="K293" i="2"/>
  <c r="K261" i="2"/>
  <c r="K229" i="2"/>
  <c r="K197" i="2"/>
  <c r="K165" i="2"/>
  <c r="K133" i="2"/>
  <c r="K101" i="2"/>
  <c r="K29" i="2"/>
  <c r="K26" i="2"/>
  <c r="K24" i="2"/>
  <c r="K23" i="2"/>
  <c r="K22" i="2"/>
  <c r="K21" i="2"/>
  <c r="K17" i="2"/>
  <c r="K20" i="2"/>
  <c r="K15" i="2"/>
  <c r="K14" i="2"/>
  <c r="K13" i="2"/>
  <c r="K12" i="2"/>
  <c r="K37" i="2"/>
  <c r="K19" i="2"/>
  <c r="K36" i="2"/>
  <c r="K35" i="2"/>
  <c r="K25" i="2"/>
  <c r="K16" i="2"/>
  <c r="K34" i="2"/>
  <c r="K18" i="2"/>
  <c r="K33" i="2"/>
  <c r="K32" i="2"/>
  <c r="K31" i="2"/>
  <c r="K30" i="2"/>
  <c r="K27" i="2"/>
  <c r="K28" i="2"/>
  <c r="C3" i="2"/>
  <c r="S7" i="2"/>
  <c r="G10" i="16"/>
  <c r="N14" i="2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T2" i="2"/>
  <c r="N8" i="2" s="1"/>
  <c r="V2" i="2"/>
  <c r="N10" i="2" s="1"/>
  <c r="W2" i="2"/>
  <c r="N11" i="2" s="1"/>
  <c r="S2" i="2"/>
  <c r="N7" i="2" s="1"/>
  <c r="U2" i="2"/>
  <c r="N9" i="2" s="1"/>
  <c r="Q3" i="2"/>
  <c r="Q4" i="2"/>
  <c r="R2" i="2"/>
  <c r="H56" i="13"/>
  <c r="H58" i="13" s="1"/>
  <c r="E56" i="13"/>
  <c r="E58" i="13" s="1"/>
  <c r="H37" i="13"/>
  <c r="H39" i="13" s="1"/>
  <c r="D41" i="13"/>
  <c r="L1" i="2"/>
  <c r="G46" i="10" l="1"/>
  <c r="S8" i="2"/>
  <c r="R7" i="2" s="1"/>
  <c r="G30" i="10"/>
  <c r="G47" i="10"/>
  <c r="E19" i="9"/>
  <c r="F45" i="10"/>
  <c r="G14" i="10"/>
  <c r="G23" i="10"/>
  <c r="F48" i="10"/>
  <c r="F39" i="12"/>
  <c r="G18" i="12"/>
  <c r="F18" i="12"/>
  <c r="S10" i="2"/>
  <c r="R9" i="2" s="1"/>
  <c r="G40" i="12"/>
  <c r="G38" i="14"/>
  <c r="F19" i="12"/>
  <c r="G37" i="14"/>
  <c r="F40" i="12"/>
  <c r="F45" i="14"/>
  <c r="G39" i="12"/>
  <c r="F17" i="12"/>
  <c r="G16" i="12"/>
  <c r="G15" i="12"/>
  <c r="F15" i="12"/>
  <c r="F22" i="14"/>
  <c r="F46" i="14"/>
  <c r="G22" i="14"/>
  <c r="G9" i="10"/>
  <c r="G41" i="12"/>
  <c r="G49" i="14"/>
  <c r="G45" i="14"/>
  <c r="G46" i="14"/>
  <c r="F49" i="14"/>
  <c r="F38" i="14"/>
  <c r="F29" i="14"/>
  <c r="F38" i="12"/>
  <c r="F21" i="12"/>
  <c r="F37" i="12"/>
  <c r="F22" i="12"/>
  <c r="G19" i="12"/>
  <c r="G48" i="14"/>
  <c r="F48" i="14"/>
  <c r="F47" i="14"/>
  <c r="G18" i="14"/>
  <c r="F16" i="12"/>
  <c r="F16" i="14"/>
  <c r="F15" i="14"/>
  <c r="G14" i="14"/>
  <c r="G13" i="12"/>
  <c r="F14" i="14"/>
  <c r="F13" i="12"/>
  <c r="G45" i="12"/>
  <c r="G13" i="14"/>
  <c r="G9" i="12"/>
  <c r="F50" i="14"/>
  <c r="G6" i="14"/>
  <c r="G50" i="14"/>
  <c r="F52" i="12"/>
  <c r="G12" i="10"/>
  <c r="F51" i="12"/>
  <c r="F50" i="12"/>
  <c r="F9" i="10"/>
  <c r="F52" i="14"/>
  <c r="F47" i="12"/>
  <c r="F45" i="12"/>
  <c r="F49" i="12"/>
  <c r="F51" i="14"/>
  <c r="G48" i="12"/>
  <c r="F54" i="14"/>
  <c r="F48" i="12"/>
  <c r="G47" i="12"/>
  <c r="G21" i="14"/>
  <c r="G36" i="12"/>
  <c r="F21" i="14"/>
  <c r="F36" i="12"/>
  <c r="F20" i="14"/>
  <c r="F24" i="12"/>
  <c r="F19" i="14"/>
  <c r="F23" i="12"/>
  <c r="F18" i="14"/>
  <c r="G17" i="14"/>
  <c r="G20" i="12"/>
  <c r="F17" i="14"/>
  <c r="F20" i="12"/>
  <c r="G16" i="14"/>
  <c r="F37" i="14"/>
  <c r="F13" i="14"/>
  <c r="G35" i="12"/>
  <c r="G8" i="12"/>
  <c r="F6" i="12"/>
  <c r="G54" i="14"/>
  <c r="F36" i="14"/>
  <c r="G11" i="14"/>
  <c r="F35" i="12"/>
  <c r="F8" i="12"/>
  <c r="G24" i="12"/>
  <c r="F35" i="14"/>
  <c r="F11" i="14"/>
  <c r="G34" i="12"/>
  <c r="G7" i="12"/>
  <c r="G29" i="14"/>
  <c r="G34" i="14"/>
  <c r="G7" i="14"/>
  <c r="F34" i="12"/>
  <c r="F7" i="12"/>
  <c r="F33" i="12"/>
  <c r="F34" i="14"/>
  <c r="G33" i="14"/>
  <c r="F6" i="14"/>
  <c r="G32" i="12"/>
  <c r="F5" i="12"/>
  <c r="F32" i="10"/>
  <c r="F33" i="14"/>
  <c r="G5" i="14"/>
  <c r="F32" i="12"/>
  <c r="G51" i="12"/>
  <c r="G32" i="14"/>
  <c r="F5" i="14"/>
  <c r="G31" i="12"/>
  <c r="G44" i="10"/>
  <c r="F31" i="12"/>
  <c r="F24" i="10"/>
  <c r="F32" i="14"/>
  <c r="F54" i="12"/>
  <c r="F31" i="14"/>
  <c r="F53" i="12"/>
  <c r="G29" i="12"/>
  <c r="F26" i="10"/>
  <c r="F25" i="10"/>
  <c r="G30" i="14"/>
  <c r="G52" i="12"/>
  <c r="F29" i="12"/>
  <c r="G25" i="10"/>
  <c r="G25" i="12"/>
  <c r="F30" i="14"/>
  <c r="G53" i="14"/>
  <c r="F27" i="14"/>
  <c r="G50" i="12"/>
  <c r="G23" i="12"/>
  <c r="F12" i="10"/>
  <c r="F53" i="14"/>
  <c r="G23" i="14"/>
  <c r="G44" i="14"/>
  <c r="G28" i="14"/>
  <c r="G12" i="14"/>
  <c r="G46" i="12"/>
  <c r="G30" i="12"/>
  <c r="G14" i="12"/>
  <c r="G7" i="10"/>
  <c r="F44" i="14"/>
  <c r="F28" i="14"/>
  <c r="F12" i="14"/>
  <c r="F46" i="12"/>
  <c r="F30" i="12"/>
  <c r="F14" i="12"/>
  <c r="G43" i="14"/>
  <c r="G27" i="14"/>
  <c r="F43" i="14"/>
  <c r="G42" i="14"/>
  <c r="G26" i="14"/>
  <c r="G10" i="14"/>
  <c r="G44" i="12"/>
  <c r="G28" i="12"/>
  <c r="G12" i="12"/>
  <c r="F42" i="14"/>
  <c r="F26" i="14"/>
  <c r="F10" i="14"/>
  <c r="F44" i="12"/>
  <c r="F28" i="12"/>
  <c r="F12" i="12"/>
  <c r="G41" i="14"/>
  <c r="G25" i="14"/>
  <c r="G9" i="14"/>
  <c r="G43" i="12"/>
  <c r="G27" i="12"/>
  <c r="G11" i="12"/>
  <c r="F41" i="14"/>
  <c r="F25" i="14"/>
  <c r="F9" i="14"/>
  <c r="F43" i="12"/>
  <c r="F27" i="12"/>
  <c r="F11" i="12"/>
  <c r="G40" i="14"/>
  <c r="G24" i="14"/>
  <c r="G8" i="14"/>
  <c r="G42" i="12"/>
  <c r="G26" i="12"/>
  <c r="G10" i="12"/>
  <c r="F40" i="14"/>
  <c r="F24" i="14"/>
  <c r="F8" i="14"/>
  <c r="F42" i="12"/>
  <c r="F26" i="12"/>
  <c r="F10" i="12"/>
  <c r="G39" i="14"/>
  <c r="F39" i="14"/>
  <c r="F23" i="14"/>
  <c r="F7" i="14"/>
  <c r="F41" i="12"/>
  <c r="F25" i="12"/>
  <c r="F9" i="12"/>
  <c r="G52" i="14"/>
  <c r="G36" i="14"/>
  <c r="G20" i="14"/>
  <c r="H20" i="14" s="1"/>
  <c r="G54" i="12"/>
  <c r="G38" i="12"/>
  <c r="G22" i="12"/>
  <c r="G6" i="12"/>
  <c r="G51" i="14"/>
  <c r="G35" i="14"/>
  <c r="G19" i="14"/>
  <c r="G53" i="12"/>
  <c r="G37" i="12"/>
  <c r="G21" i="12"/>
  <c r="G5" i="12"/>
  <c r="G47" i="14"/>
  <c r="G31" i="14"/>
  <c r="G15" i="14"/>
  <c r="G49" i="12"/>
  <c r="G33" i="12"/>
  <c r="G17" i="12"/>
  <c r="G24" i="10"/>
  <c r="F47" i="10"/>
  <c r="F44" i="10"/>
  <c r="F29" i="10"/>
  <c r="G43" i="10"/>
  <c r="F43" i="10"/>
  <c r="G42" i="10"/>
  <c r="F31" i="10"/>
  <c r="F42" i="10"/>
  <c r="G26" i="10"/>
  <c r="G41" i="10"/>
  <c r="G33" i="10"/>
  <c r="F41" i="10"/>
  <c r="G40" i="10"/>
  <c r="F40" i="10"/>
  <c r="G31" i="10"/>
  <c r="G39" i="10"/>
  <c r="G27" i="10"/>
  <c r="F27" i="10"/>
  <c r="F16" i="10"/>
  <c r="E15" i="9"/>
  <c r="G15" i="10"/>
  <c r="F15" i="10"/>
  <c r="G28" i="10"/>
  <c r="F28" i="10"/>
  <c r="F10" i="10"/>
  <c r="G10" i="10"/>
  <c r="F11" i="10"/>
  <c r="G11" i="10"/>
  <c r="F39" i="10"/>
  <c r="F23" i="10"/>
  <c r="H23" i="10" s="1"/>
  <c r="F7" i="10"/>
  <c r="G8" i="10"/>
  <c r="G54" i="10"/>
  <c r="G38" i="10"/>
  <c r="G22" i="10"/>
  <c r="G6" i="10"/>
  <c r="F54" i="10"/>
  <c r="F38" i="10"/>
  <c r="F22" i="10"/>
  <c r="F6" i="10"/>
  <c r="G53" i="10"/>
  <c r="G37" i="10"/>
  <c r="G21" i="10"/>
  <c r="G5" i="10"/>
  <c r="F36" i="10"/>
  <c r="F53" i="10"/>
  <c r="F37" i="10"/>
  <c r="F21" i="10"/>
  <c r="F5" i="10"/>
  <c r="F20" i="10"/>
  <c r="G52" i="10"/>
  <c r="G36" i="10"/>
  <c r="G20" i="10"/>
  <c r="F8" i="10"/>
  <c r="F52" i="10"/>
  <c r="G51" i="10"/>
  <c r="G35" i="10"/>
  <c r="G19" i="10"/>
  <c r="F51" i="10"/>
  <c r="F35" i="10"/>
  <c r="F19" i="10"/>
  <c r="G50" i="10"/>
  <c r="G34" i="10"/>
  <c r="G18" i="10"/>
  <c r="F50" i="10"/>
  <c r="F34" i="10"/>
  <c r="F18" i="10"/>
  <c r="G17" i="10"/>
  <c r="G49" i="10"/>
  <c r="F49" i="10"/>
  <c r="F33" i="10"/>
  <c r="F17" i="10"/>
  <c r="G48" i="10"/>
  <c r="G32" i="10"/>
  <c r="G16" i="10"/>
  <c r="F46" i="10"/>
  <c r="H46" i="10" s="1"/>
  <c r="F30" i="10"/>
  <c r="H30" i="10" s="1"/>
  <c r="F14" i="10"/>
  <c r="H14" i="10" s="1"/>
  <c r="G45" i="10"/>
  <c r="H45" i="10" s="1"/>
  <c r="G29" i="10"/>
  <c r="G13" i="10"/>
  <c r="F13" i="10"/>
  <c r="G10" i="9"/>
  <c r="E25" i="9"/>
  <c r="E13" i="9"/>
  <c r="G9" i="9"/>
  <c r="G12" i="9"/>
  <c r="E14" i="9"/>
  <c r="E24" i="9"/>
  <c r="E17" i="9"/>
  <c r="E38" i="9"/>
  <c r="E35" i="9"/>
  <c r="G34" i="9"/>
  <c r="E26" i="9"/>
  <c r="G25" i="9"/>
  <c r="G18" i="9"/>
  <c r="G17" i="9"/>
  <c r="G14" i="9"/>
  <c r="G13" i="9"/>
  <c r="E12" i="9"/>
  <c r="G11" i="9"/>
  <c r="E10" i="9"/>
  <c r="E9" i="9"/>
  <c r="E8" i="9"/>
  <c r="E11" i="9"/>
  <c r="E18" i="9"/>
  <c r="G26" i="9"/>
  <c r="G38" i="9"/>
  <c r="E37" i="9"/>
  <c r="G37" i="9"/>
  <c r="G31" i="9"/>
  <c r="E33" i="9"/>
  <c r="E31" i="9"/>
  <c r="E32" i="9"/>
  <c r="G32" i="9"/>
  <c r="E34" i="9"/>
  <c r="G33" i="9"/>
  <c r="G47" i="9"/>
  <c r="G23" i="9"/>
  <c r="G7" i="9"/>
  <c r="E47" i="9"/>
  <c r="E23" i="9"/>
  <c r="E7" i="9"/>
  <c r="G46" i="9"/>
  <c r="G22" i="9"/>
  <c r="E46" i="9"/>
  <c r="E22" i="9"/>
  <c r="G45" i="9"/>
  <c r="G21" i="9"/>
  <c r="E45" i="9"/>
  <c r="E21" i="9"/>
  <c r="G44" i="9"/>
  <c r="G20" i="9"/>
  <c r="E44" i="9"/>
  <c r="E20" i="9"/>
  <c r="G43" i="9"/>
  <c r="G19" i="9"/>
  <c r="E43" i="9"/>
  <c r="G36" i="9"/>
  <c r="G16" i="9"/>
  <c r="E36" i="9"/>
  <c r="E16" i="9"/>
  <c r="G35" i="9"/>
  <c r="G15" i="9"/>
  <c r="G24" i="9"/>
  <c r="G8" i="9"/>
  <c r="Q2" i="2"/>
  <c r="N6" i="2"/>
  <c r="E37" i="13"/>
  <c r="E39" i="13" s="1"/>
  <c r="H48" i="10" l="1"/>
  <c r="H47" i="10"/>
  <c r="H29" i="14"/>
  <c r="H45" i="14"/>
  <c r="H19" i="12"/>
  <c r="H38" i="14"/>
  <c r="H9" i="10"/>
  <c r="H44" i="10"/>
  <c r="H11" i="14"/>
  <c r="H52" i="12"/>
  <c r="H19" i="14"/>
  <c r="H41" i="12"/>
  <c r="H13" i="14"/>
  <c r="H37" i="14"/>
  <c r="H36" i="12"/>
  <c r="H13" i="12"/>
  <c r="H48" i="14"/>
  <c r="H15" i="12"/>
  <c r="H18" i="12"/>
  <c r="H16" i="12"/>
  <c r="H39" i="12"/>
  <c r="H21" i="14"/>
  <c r="H10" i="12"/>
  <c r="H27" i="10"/>
  <c r="H20" i="12"/>
  <c r="H43" i="10"/>
  <c r="H17" i="14"/>
  <c r="H48" i="12"/>
  <c r="H54" i="10"/>
  <c r="H32" i="12"/>
  <c r="H40" i="12"/>
  <c r="H13" i="10"/>
  <c r="H26" i="12"/>
  <c r="H49" i="14"/>
  <c r="H8" i="14"/>
  <c r="H8" i="12"/>
  <c r="H24" i="10"/>
  <c r="H24" i="14"/>
  <c r="H35" i="12"/>
  <c r="H17" i="12"/>
  <c r="H18" i="14"/>
  <c r="H22" i="12"/>
  <c r="H33" i="14"/>
  <c r="H38" i="12"/>
  <c r="H24" i="12"/>
  <c r="H43" i="14"/>
  <c r="H40" i="14"/>
  <c r="H15" i="14"/>
  <c r="H46" i="14"/>
  <c r="H22" i="14"/>
  <c r="H47" i="14"/>
  <c r="H45" i="12"/>
  <c r="H21" i="12"/>
  <c r="H37" i="12"/>
  <c r="H27" i="12"/>
  <c r="H16" i="14"/>
  <c r="H51" i="12"/>
  <c r="H26" i="10"/>
  <c r="H10" i="14"/>
  <c r="H30" i="14"/>
  <c r="H26" i="14"/>
  <c r="H50" i="12"/>
  <c r="H22" i="10"/>
  <c r="H42" i="14"/>
  <c r="H52" i="14"/>
  <c r="H38" i="10"/>
  <c r="H29" i="12"/>
  <c r="H50" i="14"/>
  <c r="H49" i="12"/>
  <c r="H14" i="14"/>
  <c r="H47" i="12"/>
  <c r="H51" i="14"/>
  <c r="H54" i="14"/>
  <c r="H37" i="10"/>
  <c r="H53" i="14"/>
  <c r="H6" i="14"/>
  <c r="H40" i="10"/>
  <c r="H12" i="10"/>
  <c r="H54" i="12"/>
  <c r="H31" i="14"/>
  <c r="H53" i="12"/>
  <c r="H53" i="10"/>
  <c r="H6" i="12"/>
  <c r="H29" i="10"/>
  <c r="H36" i="14"/>
  <c r="H23" i="12"/>
  <c r="H34" i="14"/>
  <c r="H41" i="10"/>
  <c r="H12" i="12"/>
  <c r="H35" i="14"/>
  <c r="H28" i="12"/>
  <c r="H7" i="12"/>
  <c r="H25" i="12"/>
  <c r="H44" i="12"/>
  <c r="H34" i="12"/>
  <c r="H42" i="10"/>
  <c r="H39" i="14"/>
  <c r="H25" i="10"/>
  <c r="H23" i="14"/>
  <c r="H7" i="10"/>
  <c r="H27" i="14"/>
  <c r="H33" i="12"/>
  <c r="H32" i="10"/>
  <c r="H14" i="12"/>
  <c r="H32" i="14"/>
  <c r="H35" i="10"/>
  <c r="H30" i="12"/>
  <c r="H51" i="10"/>
  <c r="H46" i="12"/>
  <c r="H31" i="12"/>
  <c r="H12" i="14"/>
  <c r="H28" i="14"/>
  <c r="H11" i="12"/>
  <c r="H44" i="14"/>
  <c r="H5" i="14"/>
  <c r="H42" i="12"/>
  <c r="H19" i="10"/>
  <c r="H39" i="10"/>
  <c r="H33" i="10"/>
  <c r="G55" i="14"/>
  <c r="H9" i="12"/>
  <c r="F55" i="12"/>
  <c r="H7" i="14"/>
  <c r="F55" i="14"/>
  <c r="G55" i="12"/>
  <c r="H5" i="12"/>
  <c r="H52" i="10"/>
  <c r="H15" i="10"/>
  <c r="H43" i="12"/>
  <c r="H9" i="14"/>
  <c r="H25" i="14"/>
  <c r="H41" i="14"/>
  <c r="H36" i="10"/>
  <c r="H17" i="10"/>
  <c r="H6" i="10"/>
  <c r="H31" i="10"/>
  <c r="E48" i="9"/>
  <c r="H49" i="10"/>
  <c r="H18" i="10"/>
  <c r="G48" i="9"/>
  <c r="G50" i="9" s="1"/>
  <c r="H50" i="10"/>
  <c r="H34" i="10"/>
  <c r="G55" i="10"/>
  <c r="H11" i="10"/>
  <c r="H10" i="10"/>
  <c r="H28" i="10"/>
  <c r="H8" i="10"/>
  <c r="H16" i="10"/>
  <c r="H20" i="10"/>
  <c r="H5" i="10"/>
  <c r="F55" i="10"/>
  <c r="H21" i="10"/>
  <c r="E27" i="9"/>
  <c r="G27" i="9"/>
  <c r="G29" i="9" s="1"/>
  <c r="E39" i="9"/>
  <c r="G39" i="9"/>
  <c r="E49" i="9" l="1"/>
  <c r="G61" i="9" s="1"/>
  <c r="G41" i="9"/>
  <c r="G51" i="9" s="1"/>
  <c r="E40" i="9"/>
  <c r="E28" i="9"/>
  <c r="E50" i="9" l="1"/>
  <c r="G59" i="9"/>
  <c r="E29" i="9"/>
  <c r="G60" i="9"/>
  <c r="E41" i="9"/>
  <c r="E51" i="9" l="1"/>
  <c r="G6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take443</author>
  </authors>
  <commentList>
    <comment ref="A3" authorId="0" shapeId="0" xr:uid="{C316EF53-1125-4669-BD57-E9B0E739B10F}">
      <text>
        <r>
          <rPr>
            <b/>
            <sz val="9"/>
            <color indexed="81"/>
            <rFont val="MS P ゴシック"/>
            <family val="3"/>
            <charset val="128"/>
          </rPr>
          <t>1～5の数字を入れると一行色を塗ることができます。
チェックするようなことに利用してください</t>
        </r>
      </text>
    </comment>
    <comment ref="F3" authorId="0" shapeId="0" xr:uid="{440CB520-ACC7-4430-AD5D-43D32B6662B8}">
      <text>
        <r>
          <rPr>
            <b/>
            <sz val="9"/>
            <color indexed="10"/>
            <rFont val="MS P ゴシック"/>
            <family val="3"/>
            <charset val="128"/>
          </rPr>
          <t xml:space="preserve">番号で入力ください
1：運営費
2：事業費
3：会食費
</t>
        </r>
      </text>
    </comment>
  </commentList>
</comments>
</file>

<file path=xl/sharedStrings.xml><?xml version="1.0" encoding="utf-8"?>
<sst xmlns="http://schemas.openxmlformats.org/spreadsheetml/2006/main" count="251" uniqueCount="137">
  <si>
    <t>No</t>
    <phoneticPr fontId="1"/>
  </si>
  <si>
    <t>科目</t>
    <rPh sb="0" eb="2">
      <t>カモク</t>
    </rPh>
    <phoneticPr fontId="1"/>
  </si>
  <si>
    <t>現金</t>
    <rPh sb="0" eb="2">
      <t>ゲンキン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</si>
  <si>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</si>
  <si>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</si>
  <si>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運営費</t>
    <rPh sb="0" eb="3">
      <t>ウンエイヒ</t>
    </rPh>
    <phoneticPr fontId="1"/>
  </si>
  <si>
    <t>事業費</t>
    <rPh sb="0" eb="3">
      <t>ジギョウヒ</t>
    </rPh>
    <phoneticPr fontId="1"/>
  </si>
  <si>
    <t>預り金</t>
    <rPh sb="0" eb="1">
      <t>アズカ</t>
    </rPh>
    <rPh sb="2" eb="3">
      <t>キン</t>
    </rPh>
    <phoneticPr fontId="1"/>
  </si>
  <si>
    <t>合計</t>
    <rPh sb="0" eb="2">
      <t>ゴウケイ</t>
    </rPh>
    <phoneticPr fontId="3"/>
  </si>
  <si>
    <t>ﾁｪ
ｯｸ</t>
    <phoneticPr fontId="3"/>
  </si>
  <si>
    <t>残　高</t>
    <rPh sb="0" eb="1">
      <t>ザン</t>
    </rPh>
    <rPh sb="2" eb="3">
      <t>コウ</t>
    </rPh>
    <phoneticPr fontId="3"/>
  </si>
  <si>
    <t>日</t>
    <rPh sb="0" eb="1">
      <t>ヒ</t>
    </rPh>
    <phoneticPr fontId="3"/>
  </si>
  <si>
    <t>支　出</t>
    <rPh sb="0" eb="1">
      <t>シ</t>
    </rPh>
    <rPh sb="2" eb="3">
      <t>デ</t>
    </rPh>
    <phoneticPr fontId="3"/>
  </si>
  <si>
    <t>収　入</t>
    <rPh sb="0" eb="1">
      <t>オサム</t>
    </rPh>
    <rPh sb="2" eb="3">
      <t>イ</t>
    </rPh>
    <phoneticPr fontId="3"/>
  </si>
  <si>
    <t>科　　目</t>
    <rPh sb="0" eb="1">
      <t>カ</t>
    </rPh>
    <rPh sb="3" eb="4">
      <t>メ</t>
    </rPh>
    <phoneticPr fontId="1"/>
  </si>
  <si>
    <t>摘　　　　　　　　要</t>
    <rPh sb="0" eb="1">
      <t>ツム</t>
    </rPh>
    <rPh sb="9" eb="10">
      <t>ヨウ</t>
    </rPh>
    <phoneticPr fontId="3"/>
  </si>
  <si>
    <t>残</t>
    <rPh sb="0" eb="1">
      <t>ザン</t>
    </rPh>
    <phoneticPr fontId="1"/>
  </si>
  <si>
    <t>現金</t>
    <rPh sb="0" eb="2">
      <t>ゲンキン</t>
    </rPh>
    <phoneticPr fontId="3"/>
  </si>
  <si>
    <t>前年度 繰越金</t>
    <rPh sb="0" eb="3">
      <t>ゼンネンド</t>
    </rPh>
    <rPh sb="4" eb="6">
      <t>クリコシ</t>
    </rPh>
    <rPh sb="6" eb="7">
      <t>キン</t>
    </rPh>
    <phoneticPr fontId="3"/>
  </si>
  <si>
    <t>クラブ名</t>
    <rPh sb="3" eb="4">
      <t>メイ</t>
    </rPh>
    <phoneticPr fontId="1"/>
  </si>
  <si>
    <t>年度</t>
    <rPh sb="0" eb="2">
      <t>ネンド</t>
    </rPh>
    <phoneticPr fontId="1"/>
  </si>
  <si>
    <t>運営費会計</t>
    <rPh sb="0" eb="3">
      <t>ウンエイヒ</t>
    </rPh>
    <rPh sb="3" eb="5">
      <t>カイケイ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</si>
  <si>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</si>
  <si>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カネ</t>
    </rPh>
    <rPh sb="2" eb="3">
      <t>ガク</t>
    </rPh>
    <phoneticPr fontId="1"/>
  </si>
  <si>
    <t>次期繰越余剰金</t>
    <rPh sb="0" eb="2">
      <t>ジキ</t>
    </rPh>
    <rPh sb="2" eb="3">
      <t>ク</t>
    </rPh>
    <rPh sb="3" eb="4">
      <t>コ</t>
    </rPh>
    <rPh sb="4" eb="7">
      <t>ヨジョウキン</t>
    </rPh>
    <phoneticPr fontId="1"/>
  </si>
  <si>
    <t>事業費会計</t>
    <rPh sb="0" eb="3">
      <t>ジギョウヒ</t>
    </rPh>
    <rPh sb="3" eb="5">
      <t>カイケイ</t>
    </rPh>
    <phoneticPr fontId="1"/>
  </si>
  <si>
    <t>事業費会計 計　</t>
    <rPh sb="0" eb="2">
      <t>ジギョウ</t>
    </rPh>
    <rPh sb="2" eb="3">
      <t>ヒ</t>
    </rPh>
    <rPh sb="3" eb="5">
      <t>カイケイ</t>
    </rPh>
    <rPh sb="6" eb="7">
      <t>ケイ</t>
    </rPh>
    <phoneticPr fontId="1"/>
  </si>
  <si>
    <t>運営費会計 計　</t>
    <rPh sb="0" eb="3">
      <t>ウンエイヒ</t>
    </rPh>
    <rPh sb="3" eb="5">
      <t>カイケイ</t>
    </rPh>
    <rPh sb="6" eb="7">
      <t>ケイ</t>
    </rPh>
    <phoneticPr fontId="1"/>
  </si>
  <si>
    <t>合　計　</t>
    <rPh sb="0" eb="1">
      <t>ゴウ</t>
    </rPh>
    <rPh sb="2" eb="3">
      <t>ケイ</t>
    </rPh>
    <phoneticPr fontId="1"/>
  </si>
  <si>
    <t>小　計　</t>
    <rPh sb="0" eb="1">
      <t>ショウ</t>
    </rPh>
    <rPh sb="2" eb="3">
      <t>ケイ</t>
    </rPh>
    <phoneticPr fontId="1"/>
  </si>
  <si>
    <t>借　方</t>
    <rPh sb="0" eb="1">
      <t>シャク</t>
    </rPh>
    <rPh sb="2" eb="3">
      <t>カタ</t>
    </rPh>
    <phoneticPr fontId="1"/>
  </si>
  <si>
    <t>貸　方</t>
    <rPh sb="0" eb="1">
      <t>カシ</t>
    </rPh>
    <rPh sb="2" eb="3">
      <t>カタ</t>
    </rPh>
    <phoneticPr fontId="1"/>
  </si>
  <si>
    <t>借方金額</t>
    <rPh sb="0" eb="2">
      <t>カリカタ</t>
    </rPh>
    <rPh sb="2" eb="4">
      <t>キンガク</t>
    </rPh>
    <phoneticPr fontId="1"/>
  </si>
  <si>
    <t>貸方金額</t>
    <rPh sb="0" eb="2">
      <t>カシカタ</t>
    </rPh>
    <rPh sb="2" eb="4">
      <t>キンガク</t>
    </rPh>
    <phoneticPr fontId="1"/>
  </si>
  <si>
    <t>科　　　目</t>
    <rPh sb="0" eb="1">
      <t>カ</t>
    </rPh>
    <rPh sb="4" eb="5">
      <t>メ</t>
    </rPh>
    <phoneticPr fontId="1"/>
  </si>
  <si>
    <t>合　　　計</t>
    <rPh sb="0" eb="1">
      <t>ゴウ</t>
    </rPh>
    <rPh sb="4" eb="5">
      <t>ケイ</t>
    </rPh>
    <phoneticPr fontId="1"/>
  </si>
  <si>
    <t>運　営　費　予　算</t>
    <rPh sb="0" eb="1">
      <t>ウン</t>
    </rPh>
    <rPh sb="2" eb="3">
      <t>エイ</t>
    </rPh>
    <rPh sb="4" eb="5">
      <t>ヒ</t>
    </rPh>
    <rPh sb="6" eb="7">
      <t>ヨ</t>
    </rPh>
    <rPh sb="8" eb="9">
      <t>サン</t>
    </rPh>
    <phoneticPr fontId="1"/>
  </si>
  <si>
    <t>前年度決算額</t>
    <rPh sb="0" eb="3">
      <t>ゼンネンド</t>
    </rPh>
    <rPh sb="3" eb="6">
      <t>ケッサンガク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</si>
  <si>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</si>
  <si>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　　　　　　入</t>
    <rPh sb="0" eb="1">
      <t>オサム</t>
    </rPh>
    <rPh sb="7" eb="8">
      <t>ニュウ</t>
    </rPh>
    <phoneticPr fontId="1"/>
  </si>
  <si>
    <t>支　　　　　出</t>
    <rPh sb="0" eb="1">
      <t>シ</t>
    </rPh>
    <rPh sb="6" eb="7">
      <t>デ</t>
    </rPh>
    <phoneticPr fontId="1"/>
  </si>
  <si>
    <t>次期繰越金</t>
    <rPh sb="0" eb="2">
      <t>ジキ</t>
    </rPh>
    <rPh sb="2" eb="5">
      <t>クリコシキン</t>
    </rPh>
    <phoneticPr fontId="1"/>
  </si>
  <si>
    <t>運営費合計</t>
    <rPh sb="0" eb="3">
      <t>ウンエイヒ</t>
    </rPh>
    <rPh sb="3" eb="5">
      <t>ゴウケイ</t>
    </rPh>
    <phoneticPr fontId="1"/>
  </si>
  <si>
    <t>支</t>
    <rPh sb="0" eb="1">
      <t>シ</t>
    </rPh>
    <phoneticPr fontId="1"/>
  </si>
  <si>
    <t>収</t>
    <rPh sb="0" eb="1">
      <t>オサム</t>
    </rPh>
    <phoneticPr fontId="1"/>
  </si>
  <si>
    <t>事　業　費　予　算</t>
    <rPh sb="0" eb="1">
      <t>コト</t>
    </rPh>
    <rPh sb="2" eb="3">
      <t>ゴウ</t>
    </rPh>
    <rPh sb="4" eb="5">
      <t>ヒ</t>
    </rPh>
    <rPh sb="6" eb="7">
      <t>ヨ</t>
    </rPh>
    <rPh sb="8" eb="9">
      <t>サン</t>
    </rPh>
    <phoneticPr fontId="1"/>
  </si>
  <si>
    <t>会　食　費　予　算</t>
    <rPh sb="0" eb="1">
      <t>カイ</t>
    </rPh>
    <rPh sb="2" eb="3">
      <t>ショク</t>
    </rPh>
    <rPh sb="4" eb="5">
      <t>ヒ</t>
    </rPh>
    <rPh sb="6" eb="7">
      <t>ヨ</t>
    </rPh>
    <rPh sb="8" eb="9">
      <t>サン</t>
    </rPh>
    <phoneticPr fontId="1"/>
  </si>
  <si>
    <t>小　　計</t>
    <rPh sb="0" eb="1">
      <t>ショウ</t>
    </rPh>
    <rPh sb="3" eb="4">
      <t>ケイ</t>
    </rPh>
    <phoneticPr fontId="1"/>
  </si>
  <si>
    <t>運営費合計</t>
  </si>
  <si>
    <t>　　　相手科目集計表</t>
    <rPh sb="3" eb="5">
      <t>アイテ</t>
    </rPh>
    <rPh sb="5" eb="7">
      <t>カモク</t>
    </rPh>
    <rPh sb="7" eb="9">
      <t>シュウケイ</t>
    </rPh>
    <rPh sb="9" eb="10">
      <t>ヒョウ</t>
    </rPh>
    <phoneticPr fontId="1"/>
  </si>
  <si>
    <t>費用
区分</t>
    <rPh sb="0" eb="2">
      <t>ヒヨウ</t>
    </rPh>
    <rPh sb="3" eb="5">
      <t>クブン</t>
    </rPh>
    <phoneticPr fontId="3"/>
  </si>
  <si>
    <t>費 用 / 科 目 名</t>
    <rPh sb="0" eb="1">
      <t>ヒ</t>
    </rPh>
    <rPh sb="2" eb="3">
      <t>ヨウ</t>
    </rPh>
    <rPh sb="6" eb="7">
      <t>カ</t>
    </rPh>
    <rPh sb="8" eb="9">
      <t>メ</t>
    </rPh>
    <rPh sb="10" eb="11">
      <t>メイ</t>
    </rPh>
    <phoneticPr fontId="3"/>
  </si>
  <si>
    <t>相　　手　　先</t>
    <rPh sb="0" eb="1">
      <t>ソウ</t>
    </rPh>
    <rPh sb="3" eb="4">
      <t>テ</t>
    </rPh>
    <rPh sb="6" eb="7">
      <t>サキ</t>
    </rPh>
    <phoneticPr fontId="3"/>
  </si>
  <si>
    <t>内　　　　　　容</t>
    <rPh sb="0" eb="1">
      <t>ウチ</t>
    </rPh>
    <rPh sb="7" eb="8">
      <t>カタチ</t>
    </rPh>
    <phoneticPr fontId="3"/>
  </si>
  <si>
    <t>借方金額－貸方金額</t>
    <rPh sb="0" eb="2">
      <t>カリカタ</t>
    </rPh>
    <rPh sb="2" eb="4">
      <t>キンガク</t>
    </rPh>
    <rPh sb="5" eb="7">
      <t>カシカタ</t>
    </rPh>
    <rPh sb="7" eb="9">
      <t>キンガク</t>
    </rPh>
    <phoneticPr fontId="1"/>
  </si>
  <si>
    <t>銀行名</t>
    <rPh sb="0" eb="3">
      <t>ギンコウメイ</t>
    </rPh>
    <phoneticPr fontId="1"/>
  </si>
  <si>
    <t>運営通帳 残高</t>
    <rPh sb="0" eb="2">
      <t>ウンエイ</t>
    </rPh>
    <rPh sb="2" eb="4">
      <t>ツウチョウ</t>
    </rPh>
    <rPh sb="5" eb="7">
      <t>ザンダカ</t>
    </rPh>
    <phoneticPr fontId="1"/>
  </si>
  <si>
    <t>事業通帳 残高</t>
    <rPh sb="0" eb="2">
      <t>ジギョウ</t>
    </rPh>
    <rPh sb="2" eb="4">
      <t>ツウチョウ</t>
    </rPh>
    <rPh sb="5" eb="7">
      <t>ザンダカ</t>
    </rPh>
    <phoneticPr fontId="1"/>
  </si>
  <si>
    <t>周年積立金</t>
    <rPh sb="0" eb="2">
      <t>シュウネン</t>
    </rPh>
    <rPh sb="2" eb="4">
      <t>ツミタテ</t>
    </rPh>
    <rPh sb="4" eb="5">
      <t>キン</t>
    </rPh>
    <phoneticPr fontId="1"/>
  </si>
  <si>
    <t>立替金(運営)</t>
    <rPh sb="0" eb="3">
      <t>タテカエキン</t>
    </rPh>
    <rPh sb="4" eb="6">
      <t>ウンエイ</t>
    </rPh>
    <phoneticPr fontId="1"/>
  </si>
  <si>
    <t>立替金(事業)</t>
    <rPh sb="0" eb="3">
      <t>タテカエキン</t>
    </rPh>
    <rPh sb="4" eb="6">
      <t>ジギョウ</t>
    </rPh>
    <phoneticPr fontId="1"/>
  </si>
  <si>
    <t>次期繰越金(運営費へ)</t>
    <rPh sb="0" eb="2">
      <t>ジキ</t>
    </rPh>
    <rPh sb="2" eb="5">
      <t>クリコシキン</t>
    </rPh>
    <rPh sb="6" eb="9">
      <t>ウンエイヒ</t>
    </rPh>
    <phoneticPr fontId="1"/>
  </si>
  <si>
    <t>次期繰越金(ＣＮへ)</t>
    <rPh sb="0" eb="2">
      <t>ジキ</t>
    </rPh>
    <rPh sb="2" eb="5">
      <t>クリコシキン</t>
    </rPh>
    <phoneticPr fontId="1"/>
  </si>
  <si>
    <t>食事余剰金</t>
    <rPh sb="0" eb="2">
      <t>ショクジ</t>
    </rPh>
    <rPh sb="2" eb="5">
      <t>ヨジョウキン</t>
    </rPh>
    <phoneticPr fontId="1"/>
  </si>
  <si>
    <t>繰越余剰金(運営費)</t>
    <rPh sb="0" eb="2">
      <t>クリコシ</t>
    </rPh>
    <rPh sb="2" eb="5">
      <t>ヨジョウキン</t>
    </rPh>
    <rPh sb="6" eb="9">
      <t>ウンエイヒ</t>
    </rPh>
    <phoneticPr fontId="1"/>
  </si>
  <si>
    <t>銀行マスタ</t>
    <rPh sb="0" eb="2">
      <t>ギンコウ</t>
    </rPh>
    <phoneticPr fontId="1"/>
  </si>
  <si>
    <t>表示用</t>
    <rPh sb="0" eb="2">
      <t>ヒョウジ</t>
    </rPh>
    <rPh sb="2" eb="3">
      <t>ヨウ</t>
    </rPh>
    <phoneticPr fontId="1"/>
  </si>
  <si>
    <t>現金
銀行</t>
    <rPh sb="0" eb="2">
      <t>ゲンキン</t>
    </rPh>
    <rPh sb="3" eb="5">
      <t>ギンコウ</t>
    </rPh>
    <phoneticPr fontId="3"/>
  </si>
  <si>
    <t>残高</t>
    <rPh sb="0" eb="2">
      <t>ザンダカ</t>
    </rPh>
    <phoneticPr fontId="3"/>
  </si>
  <si>
    <t>銀行／預入</t>
    <rPh sb="0" eb="2">
      <t>ギンコウ</t>
    </rPh>
    <rPh sb="3" eb="5">
      <t>アズケイレ</t>
    </rPh>
    <phoneticPr fontId="1"/>
  </si>
  <si>
    <t>現金／入金</t>
    <rPh sb="0" eb="2">
      <t>ゲンキン</t>
    </rPh>
    <rPh sb="3" eb="5">
      <t>ニュウキン</t>
    </rPh>
    <phoneticPr fontId="1"/>
  </si>
  <si>
    <t>現金／出金</t>
    <rPh sb="0" eb="2">
      <t>ゲンキン</t>
    </rPh>
    <rPh sb="3" eb="5">
      <t>シュッキン</t>
    </rPh>
    <phoneticPr fontId="1"/>
  </si>
  <si>
    <t>銀行／引出</t>
    <rPh sb="0" eb="2">
      <t>ギンコウ</t>
    </rPh>
    <rPh sb="3" eb="5">
      <t>ヒキダシ</t>
    </rPh>
    <phoneticPr fontId="1"/>
  </si>
  <si>
    <t>支出</t>
    <rPh sb="0" eb="2">
      <t>シシュツ</t>
    </rPh>
    <phoneticPr fontId="3"/>
  </si>
  <si>
    <t>収入</t>
    <rPh sb="0" eb="2">
      <t>シュウニュウ</t>
    </rPh>
    <phoneticPr fontId="3"/>
  </si>
  <si>
    <t>銀行／手数料</t>
    <rPh sb="0" eb="2">
      <t>ギンコウ</t>
    </rPh>
    <rPh sb="3" eb="6">
      <t>テスウリョウ</t>
    </rPh>
    <phoneticPr fontId="1"/>
  </si>
  <si>
    <t>月</t>
    <rPh sb="0" eb="1">
      <t>ツキ</t>
    </rPh>
    <phoneticPr fontId="3"/>
  </si>
  <si>
    <t>出納</t>
    <rPh sb="0" eb="2">
      <t>スイトウ</t>
    </rPh>
    <phoneticPr fontId="3"/>
  </si>
  <si>
    <t>チェック：1～5の数字を入れると一行色を塗ることができます。チェックするようなことに利用してください</t>
    <phoneticPr fontId="3"/>
  </si>
  <si>
    <t>（単位：円）</t>
    <rPh sb="1" eb="3">
      <t>タンイ</t>
    </rPh>
    <rPh sb="4" eb="5">
      <t>エン</t>
    </rPh>
    <phoneticPr fontId="1"/>
  </si>
  <si>
    <t>１．流動資産</t>
    <rPh sb="2" eb="4">
      <t>リュウドウ</t>
    </rPh>
    <rPh sb="4" eb="6">
      <t>シサン</t>
    </rPh>
    <phoneticPr fontId="1"/>
  </si>
  <si>
    <t>運営費預金</t>
    <rPh sb="0" eb="3">
      <t>ウンエイヒ</t>
    </rPh>
    <rPh sb="3" eb="5">
      <t>ヨキン</t>
    </rPh>
    <phoneticPr fontId="1"/>
  </si>
  <si>
    <t>事業費預金</t>
    <rPh sb="0" eb="3">
      <t>ジギョウヒ</t>
    </rPh>
    <rPh sb="3" eb="5">
      <t>ヨキン</t>
    </rPh>
    <phoneticPr fontId="1"/>
  </si>
  <si>
    <t>小払仮渡金</t>
    <rPh sb="0" eb="1">
      <t>ショウ</t>
    </rPh>
    <rPh sb="1" eb="2">
      <t>バライ</t>
    </rPh>
    <rPh sb="2" eb="4">
      <t>カリワタ</t>
    </rPh>
    <rPh sb="4" eb="5">
      <t>キン</t>
    </rPh>
    <phoneticPr fontId="1"/>
  </si>
  <si>
    <t>仮払金</t>
    <rPh sb="0" eb="1">
      <t>カリ</t>
    </rPh>
    <rPh sb="1" eb="2">
      <t>ハラ</t>
    </rPh>
    <rPh sb="2" eb="3">
      <t>キン</t>
    </rPh>
    <phoneticPr fontId="1"/>
  </si>
  <si>
    <t>未収金</t>
    <rPh sb="0" eb="3">
      <t>ミシュウキン</t>
    </rPh>
    <phoneticPr fontId="1"/>
  </si>
  <si>
    <t>２．固定資産</t>
    <rPh sb="2" eb="6">
      <t>コテイシサン</t>
    </rPh>
    <phoneticPr fontId="1"/>
  </si>
  <si>
    <t>保証金</t>
    <rPh sb="0" eb="3">
      <t>ホショウキン</t>
    </rPh>
    <phoneticPr fontId="1"/>
  </si>
  <si>
    <t>資産合計</t>
    <rPh sb="0" eb="2">
      <t>シサン</t>
    </rPh>
    <rPh sb="2" eb="4">
      <t>ゴウケイ</t>
    </rPh>
    <phoneticPr fontId="1"/>
  </si>
  <si>
    <t>金　　額</t>
    <rPh sb="0" eb="1">
      <t>カネ</t>
    </rPh>
    <rPh sb="3" eb="4">
      <t>ガク</t>
    </rPh>
    <phoneticPr fontId="1"/>
  </si>
  <si>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</si>
  <si>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</si>
  <si>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>１．流動負債</t>
    <rPh sb="2" eb="4">
      <t>リュウドウ</t>
    </rPh>
    <rPh sb="4" eb="6">
      <t>フサイ</t>
    </rPh>
    <phoneticPr fontId="1"/>
  </si>
  <si>
    <t>未払金</t>
    <rPh sb="0" eb="2">
      <t>ミハラ</t>
    </rPh>
    <rPh sb="2" eb="3">
      <t>キン</t>
    </rPh>
    <phoneticPr fontId="1"/>
  </si>
  <si>
    <t>前受金</t>
    <rPh sb="0" eb="3">
      <t>マエウケキン</t>
    </rPh>
    <phoneticPr fontId="1"/>
  </si>
  <si>
    <t>正味財産の部</t>
    <rPh sb="0" eb="2">
      <t>ショウミ</t>
    </rPh>
    <rPh sb="2" eb="4">
      <t>ザイサン</t>
    </rPh>
    <rPh sb="5" eb="6">
      <t>ブ</t>
    </rPh>
    <phoneticPr fontId="1"/>
  </si>
  <si>
    <t>正味財産合計</t>
    <rPh sb="0" eb="2">
      <t>ショウミ</t>
    </rPh>
    <rPh sb="2" eb="4">
      <t>ザイサン</t>
    </rPh>
    <rPh sb="4" eb="6">
      <t>ゴウケイ</t>
    </rPh>
    <phoneticPr fontId="1"/>
  </si>
  <si>
    <t>負債及び正味財産合計</t>
    <rPh sb="0" eb="2">
      <t>フサイ</t>
    </rPh>
    <rPh sb="2" eb="3">
      <t>オヨ</t>
    </rPh>
    <rPh sb="4" eb="6">
      <t>ショウミ</t>
    </rPh>
    <rPh sb="6" eb="8">
      <t>ザイサン</t>
    </rPh>
    <rPh sb="8" eb="10">
      <t>ゴウケイ</t>
    </rPh>
    <phoneticPr fontId="1"/>
  </si>
  <si>
    <t>運営費積立金会計繰越額</t>
    <rPh sb="0" eb="3">
      <t>ウンエイヒ</t>
    </rPh>
    <rPh sb="3" eb="6">
      <t>ツミタテキン</t>
    </rPh>
    <rPh sb="6" eb="8">
      <t>カイケイ</t>
    </rPh>
    <rPh sb="8" eb="11">
      <t>クリコシガク</t>
    </rPh>
    <phoneticPr fontId="1"/>
  </si>
  <si>
    <t>事業費積立金会計繰越額</t>
    <rPh sb="0" eb="3">
      <t>ジギョウヒ</t>
    </rPh>
    <rPh sb="3" eb="6">
      <t>ツミタテキン</t>
    </rPh>
    <rPh sb="6" eb="8">
      <t>カイケイ</t>
    </rPh>
    <rPh sb="8" eb="10">
      <t>クリコシ</t>
    </rPh>
    <rPh sb="10" eb="11">
      <t>ガク</t>
    </rPh>
    <phoneticPr fontId="1"/>
  </si>
  <si>
    <t>運営費会計繰越額</t>
    <rPh sb="0" eb="3">
      <t>ウンエイヒ</t>
    </rPh>
    <rPh sb="3" eb="5">
      <t>カイケイ</t>
    </rPh>
    <rPh sb="5" eb="8">
      <t>クリコシガク</t>
    </rPh>
    <phoneticPr fontId="1"/>
  </si>
  <si>
    <t>事業費会計繰越額</t>
    <rPh sb="0" eb="3">
      <t>ジギョウヒ</t>
    </rPh>
    <rPh sb="3" eb="5">
      <t>カイケイ</t>
    </rPh>
    <rPh sb="5" eb="8">
      <t>クリコシガク</t>
    </rPh>
    <phoneticPr fontId="1"/>
  </si>
  <si>
    <t>負債合計</t>
    <rPh sb="0" eb="2">
      <t>フサイ</t>
    </rPh>
    <rPh sb="2" eb="4">
      <t>ゴウケイ</t>
    </rPh>
    <phoneticPr fontId="1"/>
  </si>
  <si>
    <t>積立金</t>
    <rPh sb="0" eb="3">
      <t>ツミタテキン</t>
    </rPh>
    <phoneticPr fontId="1"/>
  </si>
  <si>
    <t>繰越</t>
    <rPh sb="0" eb="2">
      <t>クリコシ</t>
    </rPh>
    <phoneticPr fontId="1"/>
  </si>
  <si>
    <t>合計</t>
    <rPh sb="0" eb="2">
      <t>ゴウケイ</t>
    </rPh>
    <phoneticPr fontId="1"/>
  </si>
  <si>
    <t>処分の内訳</t>
    <rPh sb="0" eb="2">
      <t>ショブン</t>
    </rPh>
    <rPh sb="3" eb="5">
      <t>ウチワケ</t>
    </rPh>
    <phoneticPr fontId="1"/>
  </si>
  <si>
    <t>年度末
剰余金</t>
    <rPh sb="0" eb="3">
      <t>ネンドマツ</t>
    </rPh>
    <rPh sb="4" eb="6">
      <t>ジョウヨ</t>
    </rPh>
    <rPh sb="6" eb="7">
      <t>キン</t>
    </rPh>
    <phoneticPr fontId="1"/>
  </si>
  <si>
    <t>会食費</t>
    <rPh sb="0" eb="2">
      <t>カイショク</t>
    </rPh>
    <rPh sb="2" eb="3">
      <t>ヒ</t>
    </rPh>
    <phoneticPr fontId="1"/>
  </si>
  <si>
    <t>会食費会計</t>
    <rPh sb="0" eb="2">
      <t>カイショク</t>
    </rPh>
    <rPh sb="2" eb="3">
      <t>ヒ</t>
    </rPh>
    <rPh sb="3" eb="5">
      <t>カイケイ</t>
    </rPh>
    <phoneticPr fontId="1"/>
  </si>
  <si>
    <t>費用区分：1：運営費　２：事業費　３：会食費</t>
    <rPh sb="0" eb="2">
      <t>ヒヨウ</t>
    </rPh>
    <rPh sb="2" eb="4">
      <t>クブン</t>
    </rPh>
    <rPh sb="7" eb="10">
      <t>ウンエイヒ</t>
    </rPh>
    <rPh sb="19" eb="21">
      <t>カイショク</t>
    </rPh>
    <phoneticPr fontId="3"/>
  </si>
  <si>
    <t>会食費会計 計　</t>
    <rPh sb="0" eb="2">
      <t>カイショク</t>
    </rPh>
    <rPh sb="2" eb="3">
      <t>ヒ</t>
    </rPh>
    <rPh sb="3" eb="5">
      <t>カイケイ</t>
    </rPh>
    <rPh sb="6" eb="7">
      <t>ケイ</t>
    </rPh>
    <phoneticPr fontId="1"/>
  </si>
  <si>
    <t>繰越余剰金(事業費)</t>
    <rPh sb="2" eb="5">
      <t>ヨジョウキン</t>
    </rPh>
    <rPh sb="6" eb="9">
      <t>ジギョウヒ</t>
    </rPh>
    <rPh sb="9" eb="10">
      <t>カイヒ</t>
    </rPh>
    <phoneticPr fontId="1"/>
  </si>
  <si>
    <t>繰越余剰金(会食費)</t>
    <rPh sb="2" eb="5">
      <t>ヨジョウキン</t>
    </rPh>
    <rPh sb="6" eb="8">
      <t>カイショク</t>
    </rPh>
    <rPh sb="8" eb="9">
      <t>ヒ</t>
    </rPh>
    <phoneticPr fontId="1"/>
  </si>
  <si>
    <t>事業費用:2</t>
    <rPh sb="0" eb="3">
      <t>ジギョウヒ</t>
    </rPh>
    <rPh sb="3" eb="4">
      <t>ヨウ</t>
    </rPh>
    <phoneticPr fontId="1"/>
  </si>
  <si>
    <t>運営費用:1</t>
    <rPh sb="0" eb="3">
      <t>ウンエイヒ</t>
    </rPh>
    <rPh sb="3" eb="4">
      <t>ヨウ</t>
    </rPh>
    <phoneticPr fontId="1"/>
  </si>
  <si>
    <t>現金</t>
    <rPh sb="0" eb="2">
      <t>ゲンキン</t>
    </rPh>
    <phoneticPr fontId="3"/>
  </si>
  <si>
    <t>支出</t>
    <rPh sb="0" eb="2">
      <t>シシュツ</t>
    </rPh>
    <phoneticPr fontId="3"/>
  </si>
  <si>
    <t>収入</t>
    <rPh sb="0" eb="2">
      <t>シュウニュウ</t>
    </rPh>
    <phoneticPr fontId="3"/>
  </si>
  <si>
    <t>残高</t>
    <rPh sb="0" eb="2">
      <t>ザンダカ</t>
    </rPh>
    <phoneticPr fontId="3"/>
  </si>
  <si>
    <t>残高計</t>
    <rPh sb="0" eb="2">
      <t>ザンダカ</t>
    </rPh>
    <rPh sb="2" eb="3">
      <t>ケイ</t>
    </rPh>
    <phoneticPr fontId="3"/>
  </si>
  <si>
    <t>運営費</t>
    <rPh sb="0" eb="3">
      <t>ウンエイヒ</t>
    </rPh>
    <phoneticPr fontId="3"/>
  </si>
  <si>
    <t>事業費</t>
    <rPh sb="0" eb="3">
      <t>ジギョウヒ</t>
    </rPh>
    <phoneticPr fontId="3"/>
  </si>
  <si>
    <t>預金</t>
    <rPh sb="0" eb="2">
      <t>ヨキンキン</t>
    </rPh>
    <phoneticPr fontId="3"/>
  </si>
  <si>
    <t>会食費</t>
    <rPh sb="0" eb="2">
      <t>カイショク</t>
    </rPh>
    <rPh sb="2" eb="3">
      <t>ヒ</t>
    </rPh>
    <phoneticPr fontId="3"/>
  </si>
  <si>
    <t>集計開始日</t>
    <rPh sb="0" eb="2">
      <t>シュウケイ</t>
    </rPh>
    <rPh sb="2" eb="5">
      <t>カイシビ</t>
    </rPh>
    <phoneticPr fontId="1"/>
  </si>
  <si>
    <t>集計終了日</t>
    <rPh sb="0" eb="2">
      <t>シュウケイ</t>
    </rPh>
    <rPh sb="2" eb="5">
      <t>シュウリョウビ</t>
    </rPh>
    <phoneticPr fontId="1"/>
  </si>
  <si>
    <t>集計日を変えたい場合は「財政報告書」を変更してください。</t>
    <rPh sb="0" eb="2">
      <t>シュウケイ</t>
    </rPh>
    <rPh sb="2" eb="3">
      <t>ビ</t>
    </rPh>
    <rPh sb="4" eb="5">
      <t>カ</t>
    </rPh>
    <rPh sb="8" eb="10">
      <t>バアイ</t>
    </rPh>
    <rPh sb="12" eb="14">
      <t>ザイセイ</t>
    </rPh>
    <rPh sb="14" eb="17">
      <t>ホウコクショ</t>
    </rPh>
    <rPh sb="19" eb="21">
      <t>ヘンコウ</t>
    </rPh>
    <phoneticPr fontId="1"/>
  </si>
  <si>
    <t>↑表示用銀行名は、表示スペースに限りがあるので
　全角3文字以内がおすすめです。</t>
    <rPh sb="1" eb="3">
      <t>ヒョウジ</t>
    </rPh>
    <rPh sb="3" eb="4">
      <t>ヨウ</t>
    </rPh>
    <rPh sb="4" eb="7">
      <t>ギンコウメイ</t>
    </rPh>
    <rPh sb="9" eb="11">
      <t>ヒョウジ</t>
    </rPh>
    <rPh sb="16" eb="17">
      <t>カギ</t>
    </rPh>
    <rPh sb="25" eb="27">
      <t>ゼンカク</t>
    </rPh>
    <rPh sb="28" eb="30">
      <t>モジ</t>
    </rPh>
    <rPh sb="30" eb="32">
      <t>イナイ</t>
    </rPh>
    <phoneticPr fontId="1"/>
  </si>
  <si>
    <t>年７月～</t>
    <rPh sb="0" eb="1">
      <t>ネン</t>
    </rPh>
    <rPh sb="2" eb="3">
      <t>ガツ</t>
    </rPh>
    <phoneticPr fontId="1"/>
  </si>
  <si>
    <t>↓</t>
    <phoneticPr fontId="3"/>
  </si>
  <si>
    <t xml:space="preserve">↓ </t>
    <phoneticPr fontId="3"/>
  </si>
  <si>
    <t>表示したい月日を指定してください。
この日にちが「財務報告書」「運営費」「事業費」「会食費」にそれぞれのシートに反映されます。</t>
    <rPh sb="0" eb="2">
      <t>ヒョウジ</t>
    </rPh>
    <rPh sb="5" eb="7">
      <t>ツキヒ</t>
    </rPh>
    <rPh sb="8" eb="10">
      <t>シテイ</t>
    </rPh>
    <rPh sb="20" eb="21">
      <t>ヒ</t>
    </rPh>
    <rPh sb="25" eb="26">
      <t>ザイ</t>
    </rPh>
    <rPh sb="26" eb="27">
      <t>ム</t>
    </rPh>
    <rPh sb="27" eb="30">
      <t>ホウコクショ</t>
    </rPh>
    <rPh sb="32" eb="35">
      <t>ウンエイヒ</t>
    </rPh>
    <rPh sb="37" eb="40">
      <t>ジギョウヒ</t>
    </rPh>
    <rPh sb="42" eb="44">
      <t>カイショク</t>
    </rPh>
    <rPh sb="44" eb="45">
      <t>ヒ</t>
    </rPh>
    <rPh sb="56" eb="58">
      <t>ハンエイ</t>
    </rPh>
    <phoneticPr fontId="1"/>
  </si>
  <si>
    <t>～</t>
    <phoneticPr fontId="1"/>
  </si>
  <si>
    <t xml:space="preserve">                 収支計算書</t>
    <phoneticPr fontId="1"/>
  </si>
  <si>
    <t>前期繰越金</t>
    <rPh sb="0" eb="2">
      <t>ゼンキ</t>
    </rPh>
    <rPh sb="2" eb="4">
      <t>クリコシ</t>
    </rPh>
    <rPh sb="4" eb="5">
      <t>キン</t>
    </rPh>
    <phoneticPr fontId="1"/>
  </si>
  <si>
    <t>前期繰剰金</t>
    <rPh sb="0" eb="2">
      <t>ゼンキ</t>
    </rPh>
    <rPh sb="2" eb="3">
      <t>クリ</t>
    </rPh>
    <rPh sb="3" eb="4">
      <t>ジョウ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</si>
</sst>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"/>
    <numFmt numFmtId="177" formatCode="#,##0\ ;&quot;▲ &quot;#,##0\ "/>
    <numFmt numFmtId="178" formatCode="yyyy/mm/dd"/>
    <numFmt numFmtId="179" formatCode="#,###\ ;&quot;▲ &quot;#,###\ "/>
    <numFmt numFmtId="180" formatCode="#"/>
  </numFmts>
  <fonts count="2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2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9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20"/>
      <color theme="1"/>
      <name val="ＭＳ 明朝"/>
      <family val="1"/>
      <charset val="128"/>
    </font>
    <font>
      <sz val="11"/>
      <color theme="0"/>
      <name val="Yu Gothic"/>
      <family val="2"/>
      <scheme val="minor"/>
    </font>
    <font>
      <b/>
      <sz val="10"/>
      <color rgb="FFFF000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90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176" fontId="0" fillId="0" borderId="48" xfId="0" applyNumberFormat="1" applyBorder="1" applyAlignment="1">
      <alignment horizontal="center" vertical="center"/>
    </xf>
    <xf numFmtId="176" fontId="0" fillId="0" borderId="49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0" fontId="0" fillId="2" borderId="32" xfId="0" applyFill="1" applyBorder="1" applyAlignment="1" applyProtection="1">
      <alignment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0" fillId="2" borderId="14" xfId="1" applyFont="1" applyFill="1" applyBorder="1" applyProtection="1">
      <alignment vertical="center"/>
      <protection locked="0"/>
    </xf>
    <xf numFmtId="38" fontId="0" fillId="2" borderId="15" xfId="1" applyFont="1" applyFill="1" applyBorder="1" applyProtection="1">
      <alignment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38" fontId="0" fillId="2" borderId="30" xfId="1" applyFont="1" applyFill="1" applyBorder="1" applyProtection="1">
      <alignment vertical="center"/>
      <protection locked="0"/>
    </xf>
    <xf numFmtId="38" fontId="0" fillId="2" borderId="31" xfId="1" applyFont="1" applyFill="1" applyBorder="1" applyProtection="1">
      <alignment vertical="center"/>
      <protection locked="0"/>
    </xf>
    <xf numFmtId="0" fontId="0" fillId="0" borderId="24" xfId="0" applyBorder="1" applyAlignment="1">
      <alignment vertical="center"/>
    </xf>
    <xf numFmtId="38" fontId="0" fillId="0" borderId="18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51" xfId="1" applyFont="1" applyBorder="1">
      <alignment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38" fontId="0" fillId="2" borderId="32" xfId="1" applyFont="1" applyFill="1" applyBorder="1" applyProtection="1">
      <alignment vertical="center"/>
      <protection locked="0"/>
    </xf>
    <xf numFmtId="38" fontId="0" fillId="2" borderId="33" xfId="1" applyFont="1" applyFill="1" applyBorder="1" applyProtection="1">
      <alignment vertical="center"/>
      <protection locked="0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inden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12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177" fontId="12" fillId="0" borderId="1" xfId="0" applyNumberFormat="1" applyFont="1" applyBorder="1" applyAlignment="1">
      <alignment vertical="center"/>
    </xf>
    <xf numFmtId="177" fontId="12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30" xfId="0" applyFont="1" applyBorder="1" applyAlignment="1">
      <alignment horizontal="left" vertical="center" indent="1"/>
    </xf>
    <xf numFmtId="177" fontId="12" fillId="0" borderId="23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177" fontId="12" fillId="0" borderId="17" xfId="0" applyNumberFormat="1" applyFont="1" applyBorder="1" applyAlignment="1">
      <alignment vertical="center"/>
    </xf>
    <xf numFmtId="0" fontId="11" fillId="0" borderId="18" xfId="0" applyFont="1" applyBorder="1" applyAlignment="1">
      <alignment horizontal="right" vertical="center"/>
    </xf>
    <xf numFmtId="177" fontId="12" fillId="0" borderId="21" xfId="0" applyNumberFormat="1" applyFont="1" applyBorder="1" applyAlignment="1">
      <alignment vertical="center"/>
    </xf>
    <xf numFmtId="177" fontId="12" fillId="0" borderId="20" xfId="0" applyNumberFormat="1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0" fillId="0" borderId="18" xfId="0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2" borderId="32" xfId="0" applyFont="1" applyFill="1" applyBorder="1" applyAlignment="1" applyProtection="1">
      <alignment horizontal="left" vertical="center" indent="1"/>
      <protection locked="0"/>
    </xf>
    <xf numFmtId="177" fontId="12" fillId="2" borderId="10" xfId="0" applyNumberFormat="1" applyFont="1" applyFill="1" applyBorder="1" applyAlignment="1" applyProtection="1">
      <alignment vertical="center"/>
      <protection locked="0"/>
    </xf>
    <xf numFmtId="177" fontId="12" fillId="2" borderId="33" xfId="0" applyNumberFormat="1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horizontal="left" vertical="center" indent="1"/>
      <protection locked="0"/>
    </xf>
    <xf numFmtId="177" fontId="12" fillId="2" borderId="1" xfId="0" applyNumberFormat="1" applyFont="1" applyFill="1" applyBorder="1" applyAlignment="1" applyProtection="1">
      <alignment vertical="center"/>
      <protection locked="0"/>
    </xf>
    <xf numFmtId="177" fontId="12" fillId="2" borderId="15" xfId="0" applyNumberFormat="1" applyFont="1" applyFill="1" applyBorder="1" applyAlignment="1" applyProtection="1">
      <alignment vertical="center"/>
      <protection locked="0"/>
    </xf>
    <xf numFmtId="0" fontId="11" fillId="2" borderId="16" xfId="0" applyFont="1" applyFill="1" applyBorder="1" applyAlignment="1" applyProtection="1">
      <alignment horizontal="left" vertical="center" indent="1"/>
      <protection locked="0"/>
    </xf>
    <xf numFmtId="177" fontId="12" fillId="2" borderId="23" xfId="0" applyNumberFormat="1" applyFont="1" applyFill="1" applyBorder="1" applyAlignment="1" applyProtection="1">
      <alignment vertical="center"/>
      <protection locked="0"/>
    </xf>
    <xf numFmtId="0" fontId="11" fillId="0" borderId="16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center" vertical="center"/>
    </xf>
    <xf numFmtId="176" fontId="12" fillId="0" borderId="32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176" fontId="12" fillId="0" borderId="14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6" fontId="12" fillId="0" borderId="30" xfId="0" applyNumberFormat="1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77" fontId="12" fillId="0" borderId="1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77" fontId="11" fillId="0" borderId="38" xfId="0" applyNumberFormat="1" applyFont="1" applyBorder="1" applyAlignment="1">
      <alignment vertical="center"/>
    </xf>
    <xf numFmtId="177" fontId="12" fillId="0" borderId="5" xfId="0" applyNumberFormat="1" applyFont="1" applyBorder="1" applyAlignment="1">
      <alignment vertical="center"/>
    </xf>
    <xf numFmtId="177" fontId="12" fillId="2" borderId="40" xfId="0" applyNumberFormat="1" applyFont="1" applyFill="1" applyBorder="1" applyAlignment="1" applyProtection="1">
      <alignment vertical="center"/>
      <protection locked="0"/>
    </xf>
    <xf numFmtId="177" fontId="12" fillId="0" borderId="35" xfId="0" applyNumberFormat="1" applyFont="1" applyBorder="1" applyAlignment="1">
      <alignment vertical="center"/>
    </xf>
    <xf numFmtId="177" fontId="12" fillId="0" borderId="36" xfId="0" applyNumberFormat="1" applyFont="1" applyBorder="1" applyAlignment="1">
      <alignment vertical="center"/>
    </xf>
    <xf numFmtId="177" fontId="12" fillId="0" borderId="37" xfId="0" applyNumberFormat="1" applyFont="1" applyBorder="1" applyAlignment="1">
      <alignment vertical="center"/>
    </xf>
    <xf numFmtId="177" fontId="12" fillId="0" borderId="28" xfId="0" applyNumberFormat="1" applyFont="1" applyBorder="1" applyAlignment="1">
      <alignment vertical="center"/>
    </xf>
    <xf numFmtId="177" fontId="12" fillId="0" borderId="38" xfId="0" applyNumberFormat="1" applyFont="1" applyBorder="1" applyAlignment="1">
      <alignment vertical="center"/>
    </xf>
    <xf numFmtId="179" fontId="12" fillId="0" borderId="22" xfId="0" applyNumberFormat="1" applyFont="1" applyBorder="1" applyAlignment="1">
      <alignment vertical="center"/>
    </xf>
    <xf numFmtId="179" fontId="12" fillId="0" borderId="1" xfId="0" applyNumberFormat="1" applyFont="1" applyBorder="1" applyAlignment="1">
      <alignment vertical="center"/>
    </xf>
    <xf numFmtId="179" fontId="12" fillId="0" borderId="13" xfId="0" applyNumberFormat="1" applyFont="1" applyBorder="1" applyAlignment="1">
      <alignment vertical="center"/>
    </xf>
    <xf numFmtId="179" fontId="12" fillId="0" borderId="15" xfId="0" applyNumberFormat="1" applyFont="1" applyBorder="1" applyAlignment="1">
      <alignment vertical="center"/>
    </xf>
    <xf numFmtId="179" fontId="12" fillId="0" borderId="17" xfId="0" applyNumberFormat="1" applyFont="1" applyBorder="1" applyAlignment="1">
      <alignment vertical="center"/>
    </xf>
    <xf numFmtId="179" fontId="12" fillId="0" borderId="20" xfId="0" applyNumberFormat="1" applyFont="1" applyBorder="1" applyAlignment="1">
      <alignment vertical="center"/>
    </xf>
    <xf numFmtId="180" fontId="12" fillId="0" borderId="11" xfId="0" applyNumberFormat="1" applyFont="1" applyBorder="1" applyAlignment="1">
      <alignment horizontal="distributed" vertical="center"/>
    </xf>
    <xf numFmtId="180" fontId="12" fillId="0" borderId="2" xfId="0" applyNumberFormat="1" applyFont="1" applyBorder="1" applyAlignment="1">
      <alignment horizontal="distributed" vertical="center"/>
    </xf>
    <xf numFmtId="180" fontId="12" fillId="0" borderId="9" xfId="0" applyNumberFormat="1" applyFont="1" applyBorder="1" applyAlignment="1">
      <alignment horizontal="distributed" vertical="center"/>
    </xf>
    <xf numFmtId="0" fontId="11" fillId="0" borderId="39" xfId="0" applyFont="1" applyBorder="1" applyAlignment="1">
      <alignment horizontal="left" vertical="center" indent="1"/>
    </xf>
    <xf numFmtId="38" fontId="0" fillId="0" borderId="6" xfId="1" applyFont="1" applyFill="1" applyBorder="1" applyAlignment="1">
      <alignment vertical="center"/>
    </xf>
    <xf numFmtId="38" fontId="0" fillId="0" borderId="33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45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177" fontId="11" fillId="2" borderId="19" xfId="0" applyNumberFormat="1" applyFont="1" applyFill="1" applyBorder="1" applyAlignment="1" applyProtection="1">
      <alignment vertical="center"/>
      <protection locked="0"/>
    </xf>
    <xf numFmtId="177" fontId="12" fillId="2" borderId="19" xfId="0" applyNumberFormat="1" applyFont="1" applyFill="1" applyBorder="1" applyAlignment="1" applyProtection="1">
      <alignment vertical="center"/>
      <protection locked="0"/>
    </xf>
    <xf numFmtId="0" fontId="17" fillId="0" borderId="18" xfId="0" applyFont="1" applyBorder="1" applyAlignment="1">
      <alignment horizontal="left" vertical="center" indent="1"/>
    </xf>
    <xf numFmtId="177" fontId="12" fillId="3" borderId="19" xfId="0" applyNumberFormat="1" applyFont="1" applyFill="1" applyBorder="1" applyAlignment="1">
      <alignment vertical="center"/>
    </xf>
    <xf numFmtId="177" fontId="12" fillId="3" borderId="5" xfId="0" applyNumberFormat="1" applyFont="1" applyFill="1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42" xfId="0" applyNumberFormat="1" applyBorder="1" applyAlignment="1">
      <alignment horizontal="center" vertical="center"/>
    </xf>
    <xf numFmtId="0" fontId="0" fillId="2" borderId="12" xfId="0" applyFill="1" applyBorder="1" applyAlignment="1" applyProtection="1">
      <alignment vertical="center"/>
      <protection locked="0"/>
    </xf>
    <xf numFmtId="38" fontId="0" fillId="0" borderId="56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179" fontId="12" fillId="0" borderId="8" xfId="0" applyNumberFormat="1" applyFont="1" applyBorder="1" applyAlignment="1">
      <alignment vertical="center"/>
    </xf>
    <xf numFmtId="179" fontId="12" fillId="0" borderId="21" xfId="0" applyNumberFormat="1" applyFont="1" applyBorder="1" applyAlignment="1">
      <alignment vertical="center"/>
    </xf>
    <xf numFmtId="179" fontId="12" fillId="0" borderId="31" xfId="0" applyNumberFormat="1" applyFont="1" applyBorder="1" applyAlignment="1">
      <alignment vertical="center"/>
    </xf>
    <xf numFmtId="179" fontId="12" fillId="0" borderId="6" xfId="0" applyNumberFormat="1" applyFont="1" applyBorder="1" applyAlignment="1">
      <alignment vertical="center"/>
    </xf>
    <xf numFmtId="179" fontId="12" fillId="0" borderId="10" xfId="0" applyNumberFormat="1" applyFont="1" applyBorder="1" applyAlignment="1">
      <alignment vertical="center"/>
    </xf>
    <xf numFmtId="179" fontId="12" fillId="0" borderId="33" xfId="0" applyNumberFormat="1" applyFont="1" applyBorder="1" applyAlignment="1">
      <alignment vertical="center"/>
    </xf>
    <xf numFmtId="179" fontId="12" fillId="0" borderId="3" xfId="0" applyNumberFormat="1" applyFont="1" applyBorder="1" applyAlignment="1">
      <alignment vertical="center"/>
    </xf>
    <xf numFmtId="179" fontId="12" fillId="0" borderId="4" xfId="0" applyNumberFormat="1" applyFont="1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176" fontId="0" fillId="2" borderId="3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76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76" fontId="0" fillId="2" borderId="17" xfId="0" applyNumberForma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64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38" fontId="0" fillId="0" borderId="65" xfId="1" applyFont="1" applyFill="1" applyBorder="1">
      <alignment vertical="center"/>
    </xf>
    <xf numFmtId="0" fontId="0" fillId="2" borderId="3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38" fontId="0" fillId="0" borderId="33" xfId="1" applyFont="1" applyBorder="1" applyAlignment="1"/>
    <xf numFmtId="38" fontId="0" fillId="0" borderId="17" xfId="1" applyFont="1" applyBorder="1" applyAlignment="1"/>
    <xf numFmtId="38" fontId="0" fillId="0" borderId="52" xfId="1" applyFont="1" applyBorder="1" applyAlignment="1"/>
    <xf numFmtId="38" fontId="0" fillId="0" borderId="60" xfId="1" applyFont="1" applyBorder="1" applyAlignment="1"/>
    <xf numFmtId="176" fontId="0" fillId="0" borderId="70" xfId="0" applyNumberFormat="1" applyBorder="1" applyAlignment="1">
      <alignment horizontal="center" vertical="center"/>
    </xf>
    <xf numFmtId="0" fontId="0" fillId="2" borderId="30" xfId="0" applyFill="1" applyBorder="1" applyAlignment="1" applyProtection="1">
      <alignment vertical="center"/>
      <protection locked="0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4" fillId="0" borderId="62" xfId="0" applyFont="1" applyBorder="1" applyAlignment="1">
      <alignment horizontal="distributed" justifyLastLine="1"/>
    </xf>
    <xf numFmtId="0" fontId="4" fillId="0" borderId="71" xfId="0" applyFont="1" applyBorder="1" applyAlignment="1">
      <alignment horizontal="distributed" justifyLastLine="1"/>
    </xf>
    <xf numFmtId="0" fontId="4" fillId="0" borderId="35" xfId="0" applyFont="1" applyBorder="1" applyAlignment="1">
      <alignment horizontal="distributed" justifyLastLine="1"/>
    </xf>
    <xf numFmtId="0" fontId="4" fillId="0" borderId="36" xfId="0" applyFont="1" applyBorder="1" applyAlignment="1">
      <alignment horizontal="distributed" justifyLastLine="1"/>
    </xf>
    <xf numFmtId="38" fontId="4" fillId="2" borderId="55" xfId="1" applyFont="1" applyFill="1" applyBorder="1" applyProtection="1">
      <alignment vertical="center"/>
      <protection locked="0"/>
    </xf>
    <xf numFmtId="38" fontId="4" fillId="2" borderId="58" xfId="1" applyFont="1" applyFill="1" applyBorder="1" applyProtection="1">
      <alignment vertical="center"/>
      <protection locked="0"/>
    </xf>
    <xf numFmtId="38" fontId="4" fillId="2" borderId="63" xfId="1" applyFont="1" applyFill="1" applyBorder="1" applyProtection="1">
      <alignment vertical="center"/>
      <protection locked="0"/>
    </xf>
    <xf numFmtId="0" fontId="4" fillId="0" borderId="5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3" xfId="0" applyFont="1" applyBorder="1"/>
    <xf numFmtId="0" fontId="4" fillId="0" borderId="0" xfId="0" applyFont="1"/>
    <xf numFmtId="0" fontId="19" fillId="0" borderId="0" xfId="0" applyFont="1" applyAlignment="1">
      <alignment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4" xfId="0" applyFont="1" applyBorder="1" applyAlignment="1">
      <alignment vertical="center"/>
    </xf>
    <xf numFmtId="38" fontId="4" fillId="0" borderId="0" xfId="0" applyNumberFormat="1" applyFont="1" applyAlignment="1">
      <alignment horizontal="right"/>
    </xf>
    <xf numFmtId="38" fontId="0" fillId="0" borderId="0" xfId="1" applyFont="1" applyBorder="1" applyAlignment="1"/>
    <xf numFmtId="0" fontId="11" fillId="0" borderId="0" xfId="0" applyFont="1"/>
    <xf numFmtId="0" fontId="11" fillId="0" borderId="59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5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72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2" borderId="0" xfId="0" applyFont="1" applyFill="1" applyAlignment="1" applyProtection="1">
      <alignment horizontal="distributed" vertical="center"/>
      <protection locked="0"/>
    </xf>
    <xf numFmtId="177" fontId="11" fillId="2" borderId="7" xfId="0" applyNumberFormat="1" applyFont="1" applyFill="1" applyBorder="1" applyAlignment="1" applyProtection="1">
      <alignment vertical="center"/>
      <protection locked="0"/>
    </xf>
    <xf numFmtId="177" fontId="11" fillId="0" borderId="7" xfId="0" applyNumberFormat="1" applyFont="1" applyBorder="1" applyAlignment="1" applyProtection="1">
      <alignment vertical="center"/>
      <protection locked="0"/>
    </xf>
    <xf numFmtId="177" fontId="11" fillId="0" borderId="59" xfId="0" applyNumberFormat="1" applyFont="1" applyBorder="1" applyAlignment="1">
      <alignment vertical="center"/>
    </xf>
    <xf numFmtId="177" fontId="11" fillId="2" borderId="5" xfId="0" applyNumberFormat="1" applyFont="1" applyFill="1" applyBorder="1" applyAlignment="1" applyProtection="1">
      <alignment vertical="center"/>
      <protection locked="0"/>
    </xf>
    <xf numFmtId="177" fontId="11" fillId="0" borderId="3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0" fontId="0" fillId="4" borderId="56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0" fillId="4" borderId="12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0" fillId="4" borderId="22" xfId="0" applyFill="1" applyBorder="1" applyAlignment="1">
      <alignment vertical="center"/>
    </xf>
    <xf numFmtId="38" fontId="0" fillId="4" borderId="42" xfId="1" applyFont="1" applyFill="1" applyBorder="1" applyProtection="1">
      <alignment vertical="center"/>
    </xf>
    <xf numFmtId="0" fontId="0" fillId="4" borderId="32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0" fillId="4" borderId="32" xfId="0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52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38" fontId="0" fillId="4" borderId="47" xfId="1" applyFont="1" applyFill="1" applyBorder="1" applyProtection="1">
      <alignment vertical="center"/>
    </xf>
    <xf numFmtId="0" fontId="0" fillId="4" borderId="27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27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68" xfId="0" applyFill="1" applyBorder="1" applyAlignment="1">
      <alignment vertical="center"/>
    </xf>
    <xf numFmtId="0" fontId="0" fillId="4" borderId="66" xfId="0" applyFill="1" applyBorder="1" applyAlignment="1">
      <alignment vertical="center"/>
    </xf>
    <xf numFmtId="38" fontId="0" fillId="4" borderId="50" xfId="1" applyFont="1" applyFill="1" applyBorder="1" applyProtection="1">
      <alignment vertical="center"/>
    </xf>
    <xf numFmtId="38" fontId="0" fillId="4" borderId="55" xfId="1" applyFont="1" applyFill="1" applyBorder="1">
      <alignment vertical="center"/>
    </xf>
    <xf numFmtId="38" fontId="0" fillId="4" borderId="58" xfId="1" applyFont="1" applyFill="1" applyBorder="1">
      <alignment vertical="center"/>
    </xf>
    <xf numFmtId="38" fontId="0" fillId="4" borderId="63" xfId="1" applyFont="1" applyFill="1" applyBorder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58" xfId="0" applyFont="1" applyBorder="1" applyAlignment="1">
      <alignment horizontal="distributed" vertical="center" justifyLastLine="1"/>
    </xf>
    <xf numFmtId="177" fontId="11" fillId="2" borderId="58" xfId="0" applyNumberFormat="1" applyFont="1" applyFill="1" applyBorder="1" applyAlignment="1" applyProtection="1">
      <alignment vertical="center"/>
      <protection locked="0"/>
    </xf>
    <xf numFmtId="177" fontId="11" fillId="2" borderId="52" xfId="0" applyNumberFormat="1" applyFont="1" applyFill="1" applyBorder="1" applyAlignment="1" applyProtection="1">
      <alignment vertical="center"/>
      <protection locked="0"/>
    </xf>
    <xf numFmtId="177" fontId="11" fillId="2" borderId="6" xfId="0" applyNumberFormat="1" applyFont="1" applyFill="1" applyBorder="1" applyAlignment="1" applyProtection="1">
      <alignment vertical="center"/>
      <protection locked="0"/>
    </xf>
    <xf numFmtId="177" fontId="11" fillId="2" borderId="10" xfId="0" applyNumberFormat="1" applyFont="1" applyFill="1" applyBorder="1" applyAlignment="1" applyProtection="1">
      <alignment vertical="center"/>
      <protection locked="0"/>
    </xf>
    <xf numFmtId="177" fontId="11" fillId="0" borderId="55" xfId="0" applyNumberFormat="1" applyFont="1" applyBorder="1" applyAlignment="1">
      <alignment vertical="center"/>
    </xf>
    <xf numFmtId="0" fontId="11" fillId="0" borderId="64" xfId="0" applyFont="1" applyBorder="1" applyAlignment="1">
      <alignment horizontal="distributed" vertical="center" justifyLastLine="1"/>
    </xf>
    <xf numFmtId="177" fontId="11" fillId="2" borderId="64" xfId="0" applyNumberFormat="1" applyFont="1" applyFill="1" applyBorder="1" applyAlignment="1" applyProtection="1">
      <alignment vertical="center"/>
      <protection locked="0"/>
    </xf>
    <xf numFmtId="177" fontId="11" fillId="2" borderId="59" xfId="0" applyNumberFormat="1" applyFont="1" applyFill="1" applyBorder="1" applyAlignment="1" applyProtection="1">
      <alignment vertical="center"/>
      <protection locked="0"/>
    </xf>
    <xf numFmtId="177" fontId="11" fillId="2" borderId="3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vertical="center"/>
      <protection locked="0"/>
    </xf>
    <xf numFmtId="177" fontId="11" fillId="0" borderId="64" xfId="0" applyNumberFormat="1" applyFont="1" applyBorder="1" applyAlignment="1">
      <alignment vertical="center"/>
    </xf>
    <xf numFmtId="0" fontId="11" fillId="0" borderId="76" xfId="0" applyFont="1" applyBorder="1" applyAlignment="1">
      <alignment horizontal="distributed" vertical="center" justifyLastLine="1"/>
    </xf>
    <xf numFmtId="177" fontId="11" fillId="2" borderId="76" xfId="0" applyNumberFormat="1" applyFont="1" applyFill="1" applyBorder="1" applyAlignment="1" applyProtection="1">
      <alignment vertical="center"/>
      <protection locked="0"/>
    </xf>
    <xf numFmtId="177" fontId="11" fillId="2" borderId="51" xfId="0" applyNumberFormat="1" applyFont="1" applyFill="1" applyBorder="1" applyAlignment="1" applyProtection="1">
      <alignment vertical="center"/>
      <protection locked="0"/>
    </xf>
    <xf numFmtId="177" fontId="11" fillId="2" borderId="4" xfId="0" applyNumberFormat="1" applyFont="1" applyFill="1" applyBorder="1" applyAlignment="1" applyProtection="1">
      <alignment vertical="center"/>
      <protection locked="0"/>
    </xf>
    <xf numFmtId="177" fontId="11" fillId="2" borderId="8" xfId="0" applyNumberFormat="1" applyFont="1" applyFill="1" applyBorder="1" applyAlignment="1" applyProtection="1">
      <alignment vertical="center"/>
      <protection locked="0"/>
    </xf>
    <xf numFmtId="177" fontId="11" fillId="0" borderId="76" xfId="0" applyNumberFormat="1" applyFont="1" applyBorder="1" applyAlignment="1">
      <alignment vertical="center"/>
    </xf>
    <xf numFmtId="0" fontId="11" fillId="0" borderId="41" xfId="0" applyFont="1" applyBorder="1" applyAlignment="1">
      <alignment horizontal="distributed" vertical="center" justifyLastLine="1"/>
    </xf>
    <xf numFmtId="177" fontId="11" fillId="0" borderId="41" xfId="0" applyNumberFormat="1" applyFont="1" applyBorder="1" applyAlignment="1">
      <alignment vertical="center"/>
    </xf>
    <xf numFmtId="177" fontId="11" fillId="0" borderId="69" xfId="0" applyNumberFormat="1" applyFont="1" applyBorder="1" applyAlignment="1">
      <alignment vertical="center"/>
    </xf>
    <xf numFmtId="177" fontId="11" fillId="0" borderId="19" xfId="0" applyNumberFormat="1" applyFont="1" applyBorder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4" fillId="0" borderId="3" xfId="0" applyFont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38" fontId="18" fillId="0" borderId="52" xfId="1" applyFont="1" applyFill="1" applyBorder="1" applyAlignment="1"/>
    <xf numFmtId="0" fontId="4" fillId="0" borderId="41" xfId="0" applyFont="1" applyBorder="1" applyAlignment="1">
      <alignment horizontal="center"/>
    </xf>
    <xf numFmtId="38" fontId="4" fillId="5" borderId="41" xfId="0" applyNumberFormat="1" applyFont="1" applyFill="1" applyBorder="1" applyAlignment="1">
      <alignment horizontal="right"/>
    </xf>
    <xf numFmtId="38" fontId="4" fillId="5" borderId="69" xfId="0" applyNumberFormat="1" applyFont="1" applyFill="1" applyBorder="1"/>
    <xf numFmtId="38" fontId="4" fillId="5" borderId="19" xfId="0" applyNumberFormat="1" applyFont="1" applyFill="1" applyBorder="1"/>
    <xf numFmtId="38" fontId="4" fillId="5" borderId="20" xfId="0" applyNumberFormat="1" applyFont="1" applyFill="1" applyBorder="1"/>
    <xf numFmtId="38" fontId="4" fillId="5" borderId="58" xfId="1" applyFont="1" applyFill="1" applyBorder="1" applyAlignment="1"/>
    <xf numFmtId="38" fontId="4" fillId="5" borderId="57" xfId="1" applyFont="1" applyFill="1" applyBorder="1" applyAlignment="1"/>
    <xf numFmtId="38" fontId="21" fillId="0" borderId="0" xfId="1" applyFont="1" applyBorder="1" applyAlignment="1"/>
    <xf numFmtId="0" fontId="0" fillId="0" borderId="24" xfId="0" applyBorder="1" applyAlignment="1">
      <alignment horizontal="center"/>
    </xf>
    <xf numFmtId="0" fontId="18" fillId="0" borderId="42" xfId="0" applyFont="1" applyBorder="1"/>
    <xf numFmtId="0" fontId="18" fillId="0" borderId="49" xfId="0" applyFont="1" applyBorder="1"/>
    <xf numFmtId="38" fontId="4" fillId="0" borderId="63" xfId="0" applyNumberFormat="1" applyFont="1" applyBorder="1" applyAlignment="1">
      <alignment horizontal="right"/>
    </xf>
    <xf numFmtId="38" fontId="0" fillId="0" borderId="68" xfId="1" applyFont="1" applyBorder="1" applyAlignment="1"/>
    <xf numFmtId="38" fontId="0" fillId="0" borderId="37" xfId="1" applyFont="1" applyBorder="1" applyAlignment="1"/>
    <xf numFmtId="38" fontId="0" fillId="0" borderId="28" xfId="1" applyFont="1" applyBorder="1" applyAlignment="1"/>
    <xf numFmtId="38" fontId="4" fillId="0" borderId="55" xfId="0" applyNumberFormat="1" applyFont="1" applyBorder="1" applyAlignment="1">
      <alignment horizontal="right"/>
    </xf>
    <xf numFmtId="38" fontId="0" fillId="0" borderId="53" xfId="1" applyFont="1" applyBorder="1" applyAlignment="1"/>
    <xf numFmtId="38" fontId="0" fillId="0" borderId="56" xfId="1" applyFont="1" applyBorder="1" applyAlignment="1"/>
    <xf numFmtId="38" fontId="0" fillId="0" borderId="13" xfId="1" applyFont="1" applyBorder="1" applyAlignment="1"/>
    <xf numFmtId="0" fontId="18" fillId="0" borderId="47" xfId="0" applyFont="1" applyBorder="1"/>
    <xf numFmtId="0" fontId="18" fillId="0" borderId="24" xfId="0" applyFont="1" applyBorder="1"/>
    <xf numFmtId="0" fontId="18" fillId="0" borderId="70" xfId="0" applyFont="1" applyBorder="1"/>
    <xf numFmtId="38" fontId="0" fillId="0" borderId="31" xfId="1" applyFont="1" applyBorder="1" applyAlignment="1"/>
    <xf numFmtId="38" fontId="4" fillId="5" borderId="41" xfId="1" applyFont="1" applyFill="1" applyBorder="1" applyAlignment="1"/>
    <xf numFmtId="38" fontId="0" fillId="0" borderId="51" xfId="1" applyFont="1" applyBorder="1" applyAlignment="1"/>
    <xf numFmtId="38" fontId="4" fillId="5" borderId="76" xfId="1" applyFont="1" applyFill="1" applyBorder="1" applyAlignment="1"/>
    <xf numFmtId="38" fontId="0" fillId="0" borderId="69" xfId="1" applyFont="1" applyBorder="1" applyAlignment="1"/>
    <xf numFmtId="38" fontId="0" fillId="0" borderId="26" xfId="1" applyFont="1" applyBorder="1" applyAlignment="1"/>
    <xf numFmtId="178" fontId="0" fillId="2" borderId="41" xfId="0" applyNumberFormat="1" applyFill="1" applyBorder="1" applyAlignment="1" applyProtection="1">
      <alignment horizontal="center" vertical="center"/>
      <protection locked="0"/>
    </xf>
    <xf numFmtId="178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77" xfId="0" applyFont="1" applyBorder="1" applyAlignment="1">
      <alignment horizontal="center" vertical="center"/>
    </xf>
    <xf numFmtId="0" fontId="0" fillId="4" borderId="43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29" xfId="0" applyFill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4" borderId="44" xfId="0" applyFill="1" applyBorder="1" applyAlignment="1">
      <alignment vertical="center" shrinkToFit="1"/>
    </xf>
    <xf numFmtId="0" fontId="0" fillId="4" borderId="65" xfId="0" applyFill="1" applyBorder="1" applyAlignment="1">
      <alignment vertical="center" shrinkToFit="1"/>
    </xf>
    <xf numFmtId="0" fontId="0" fillId="4" borderId="67" xfId="0" applyFill="1" applyBorder="1" applyAlignment="1">
      <alignment vertical="center" shrinkToFit="1"/>
    </xf>
    <xf numFmtId="0" fontId="0" fillId="0" borderId="65" xfId="0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0" fillId="2" borderId="52" xfId="0" applyFill="1" applyBorder="1" applyAlignment="1" applyProtection="1">
      <alignment vertical="center" shrinkToFit="1"/>
      <protection locked="0"/>
    </xf>
    <xf numFmtId="0" fontId="0" fillId="2" borderId="10" xfId="0" applyFill="1" applyBorder="1" applyAlignment="1" applyProtection="1">
      <alignment vertical="center" shrinkToFit="1"/>
      <protection locked="0"/>
    </xf>
    <xf numFmtId="0" fontId="0" fillId="2" borderId="59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51" xfId="0" applyFill="1" applyBorder="1" applyAlignment="1" applyProtection="1">
      <alignment vertical="center" shrinkToFit="1"/>
      <protection locked="0"/>
    </xf>
    <xf numFmtId="0" fontId="0" fillId="2" borderId="8" xfId="0" applyFill="1" applyBorder="1" applyAlignment="1" applyProtection="1">
      <alignment vertical="center" shrinkToFit="1"/>
      <protection locked="0"/>
    </xf>
    <xf numFmtId="0" fontId="21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/>
    </xf>
    <xf numFmtId="0" fontId="15" fillId="0" borderId="2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178" fontId="0" fillId="0" borderId="0" xfId="0" applyNumberFormat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horizontal="left" indent="1"/>
      <protection locked="0"/>
    </xf>
    <xf numFmtId="0" fontId="19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38" fontId="4" fillId="5" borderId="73" xfId="1" applyFont="1" applyFill="1" applyBorder="1" applyAlignment="1">
      <alignment vertical="center"/>
    </xf>
    <xf numFmtId="38" fontId="4" fillId="5" borderId="63" xfId="1" applyFont="1" applyFill="1" applyBorder="1" applyAlignment="1">
      <alignment vertical="center"/>
    </xf>
    <xf numFmtId="0" fontId="4" fillId="0" borderId="74" xfId="0" applyFont="1" applyBorder="1" applyAlignment="1">
      <alignment horizontal="center" vertical="center"/>
    </xf>
    <xf numFmtId="38" fontId="0" fillId="0" borderId="42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2" borderId="72" xfId="0" applyFont="1" applyFill="1" applyBorder="1" applyAlignment="1" applyProtection="1">
      <alignment horizontal="left" vertical="center" indent="1"/>
      <protection locked="0"/>
    </xf>
    <xf numFmtId="0" fontId="11" fillId="2" borderId="0" xfId="0" applyFont="1" applyFill="1" applyAlignment="1" applyProtection="1">
      <alignment horizontal="left" vertical="center" indent="1"/>
      <protection locked="0"/>
    </xf>
    <xf numFmtId="0" fontId="11" fillId="2" borderId="7" xfId="0" applyFont="1" applyFill="1" applyBorder="1" applyAlignment="1" applyProtection="1">
      <alignment horizontal="left" vertical="center" inden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0"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66675</xdr:rowOff>
    </xdr:from>
    <xdr:to>
      <xdr:col>19</xdr:col>
      <xdr:colOff>400051</xdr:colOff>
      <xdr:row>61</xdr:row>
      <xdr:rowOff>35584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60B71C2-708A-879D-7A3A-4739DC4D3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66675"/>
          <a:ext cx="13354050" cy="14494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6C2E-CB39-461E-8B61-BBA03C591193}">
  <dimension ref="A1"/>
  <sheetViews>
    <sheetView showGridLines="0" tabSelected="1" workbookViewId="0"/>
  </sheetViews>
  <sheetFormatPr defaultRowHeight="18.75"/>
  <sheetData/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E66EA-7A3D-45E8-80B5-50C332E034B7}">
  <dimension ref="A1:I79"/>
  <sheetViews>
    <sheetView showGridLines="0" workbookViewId="0">
      <selection activeCell="A7" sqref="A7"/>
    </sheetView>
  </sheetViews>
  <sheetFormatPr defaultColWidth="8.75" defaultRowHeight="18.75"/>
  <cols>
    <col min="1" max="2" width="4.375" style="1" customWidth="1"/>
    <col min="3" max="3" width="4.25" style="1" customWidth="1"/>
    <col min="4" max="4" width="19" style="1" customWidth="1"/>
    <col min="5" max="6" width="16" style="1" customWidth="1"/>
    <col min="7" max="7" width="19" style="1" customWidth="1"/>
    <col min="8" max="9" width="16" style="1" customWidth="1"/>
    <col min="10" max="16384" width="8.75" style="1"/>
  </cols>
  <sheetData>
    <row r="1" spans="1:9" ht="24">
      <c r="D1" s="355" t="str">
        <f>IF(マスタ!B1="","",マスタ!B1)&amp;"　予算書（運営費）"</f>
        <v>　予算書（運営費）</v>
      </c>
      <c r="E1" s="355"/>
      <c r="F1" s="355"/>
      <c r="G1" s="355"/>
      <c r="H1" s="355"/>
      <c r="I1" s="355"/>
    </row>
    <row r="2" spans="1:9">
      <c r="D2" s="372" t="str">
        <f>マスタ!B2+1&amp;" 年 7 月 1 日 ～ "&amp;マスタ!B2+2&amp;" 年 6 月 30 日"</f>
        <v>1 年 7 月 1 日 ～ 2 年 6 月 30 日</v>
      </c>
      <c r="E2" s="372"/>
      <c r="F2" s="372"/>
      <c r="G2" s="372"/>
      <c r="H2" s="372"/>
      <c r="I2" s="372"/>
    </row>
    <row r="3" spans="1:9" ht="8.4499999999999993" customHeight="1" thickBot="1">
      <c r="D3" s="58"/>
      <c r="E3" s="58"/>
      <c r="F3" s="58"/>
      <c r="G3" s="58"/>
      <c r="H3" s="58"/>
      <c r="I3" s="58"/>
    </row>
    <row r="4" spans="1:9" ht="19.5" thickBot="1">
      <c r="D4" s="373" t="s">
        <v>36</v>
      </c>
      <c r="E4" s="374"/>
      <c r="F4" s="374"/>
      <c r="G4" s="374"/>
      <c r="H4" s="374"/>
      <c r="I4" s="375"/>
    </row>
    <row r="5" spans="1:9" ht="22.9" customHeight="1" thickBot="1">
      <c r="D5" s="376" t="s">
        <v>40</v>
      </c>
      <c r="E5" s="377"/>
      <c r="F5" s="378"/>
      <c r="G5" s="376" t="s">
        <v>39</v>
      </c>
      <c r="H5" s="377"/>
      <c r="I5" s="378"/>
    </row>
    <row r="6" spans="1:9" ht="22.9" customHeight="1" thickBot="1">
      <c r="A6" s="8" t="s">
        <v>43</v>
      </c>
      <c r="B6" s="8" t="s">
        <v>44</v>
      </c>
      <c r="D6" s="81" t="s">
        <v>34</v>
      </c>
      <c r="E6" s="82" t="s">
        <v>37</v>
      </c>
      <c r="F6" s="83" t="s">
        <v>38</v>
      </c>
      <c r="G6" s="81" t="s">
        <v>34</v>
      </c>
      <c r="H6" s="82" t="s">
        <v>37</v>
      </c>
      <c r="I6" s="83" t="s">
        <v>38</v>
      </c>
    </row>
    <row r="7" spans="1:9" ht="22.9" customHeight="1">
      <c r="A7" s="10">
        <v>4</v>
      </c>
      <c r="B7" s="10">
        <v>99</v>
      </c>
      <c r="C7" s="1">
        <v>1</v>
      </c>
      <c r="D7" s="103">
        <f>IF(A7="","",VLOOKUP(A7,科目!A:J,2,FALSE))</f>
        <v>0</v>
      </c>
      <c r="E7" s="87">
        <f>IF(A7="","",SUMIF(科目!A:A,A7,科目!C:C))</f>
        <v>0</v>
      </c>
      <c r="F7" s="88"/>
      <c r="G7" s="103" t="str">
        <f>IF(B7="","",VLOOKUP(B7,科目!A:J,2,FALSE))</f>
        <v>前期繰越金</v>
      </c>
      <c r="H7" s="87">
        <f>IF(B7="","",SUMIF(科目!A:A,B7,科目!D:D))</f>
        <v>0</v>
      </c>
      <c r="I7" s="88"/>
    </row>
    <row r="8" spans="1:9" ht="22.9" customHeight="1">
      <c r="A8" s="10">
        <v>23</v>
      </c>
      <c r="B8" s="10">
        <v>23</v>
      </c>
      <c r="C8" s="1">
        <v>2</v>
      </c>
      <c r="D8" s="103">
        <f>IF(A8="","",VLOOKUP(A8,科目!A:J,2,FALSE))</f>
        <v>0</v>
      </c>
      <c r="E8" s="87">
        <f>IF(A8="","",SUMIF(科目!A:A,A8,科目!C:C))</f>
        <v>0</v>
      </c>
      <c r="F8" s="88"/>
      <c r="G8" s="103">
        <f>IF(B8="","",VLOOKUP(B8,科目!A:J,2,FALSE))</f>
        <v>0</v>
      </c>
      <c r="H8" s="87">
        <f>IF(B8="","",SUMIF(科目!A:A,B8,科目!D:D))</f>
        <v>0</v>
      </c>
      <c r="I8" s="88"/>
    </row>
    <row r="9" spans="1:9" ht="22.9" customHeight="1">
      <c r="A9" s="10">
        <v>5</v>
      </c>
      <c r="B9" s="10">
        <v>24</v>
      </c>
      <c r="C9" s="1">
        <v>3</v>
      </c>
      <c r="D9" s="103">
        <f>IF(A9="","",VLOOKUP(A9,科目!A:J,2,FALSE))</f>
        <v>0</v>
      </c>
      <c r="E9" s="87">
        <f>IF(A9="","",SUMIF(科目!A:A,A9,科目!C:C))</f>
        <v>0</v>
      </c>
      <c r="F9" s="88"/>
      <c r="G9" s="103">
        <f>IF(B9="","",VLOOKUP(B9,科目!A:J,2,FALSE))</f>
        <v>0</v>
      </c>
      <c r="H9" s="87">
        <f>IF(B9="","",SUMIF(科目!A:A,B9,科目!D:D))</f>
        <v>0</v>
      </c>
      <c r="I9" s="88"/>
    </row>
    <row r="10" spans="1:9" ht="22.9" customHeight="1">
      <c r="A10" s="10">
        <v>6</v>
      </c>
      <c r="B10" s="10">
        <v>28</v>
      </c>
      <c r="C10" s="1">
        <v>4</v>
      </c>
      <c r="D10" s="103">
        <f>IF(A10="","",VLOOKUP(A10,科目!A:J,2,FALSE))</f>
        <v>0</v>
      </c>
      <c r="E10" s="87">
        <f>IF(A10="","",SUMIF(科目!A:A,A10,科目!C:C))</f>
        <v>0</v>
      </c>
      <c r="F10" s="88"/>
      <c r="G10" s="103">
        <f>IF(B10="","",VLOOKUP(B10,科目!A:J,2,FALSE))</f>
        <v>0</v>
      </c>
      <c r="H10" s="87">
        <f>IF(B10="","",SUMIF(科目!A:A,B10,科目!D:D))</f>
        <v>0</v>
      </c>
      <c r="I10" s="88"/>
    </row>
    <row r="11" spans="1:9" ht="22.9" customHeight="1">
      <c r="A11" s="10">
        <v>2</v>
      </c>
      <c r="B11" s="10">
        <v>49</v>
      </c>
      <c r="C11" s="1">
        <v>5</v>
      </c>
      <c r="D11" s="103">
        <f>IF(A11="","",VLOOKUP(A11,科目!A:J,2,FALSE))</f>
        <v>0</v>
      </c>
      <c r="E11" s="87">
        <f>IF(A11="","",SUMIF(科目!A:A,A11,科目!C:C))</f>
        <v>0</v>
      </c>
      <c r="F11" s="88"/>
      <c r="G11" s="103">
        <f>IF(B11="","",VLOOKUP(B11,科目!A:J,2,FALSE))</f>
        <v>0</v>
      </c>
      <c r="H11" s="87">
        <f>IF(B11="","",SUMIF(科目!A:A,B11,科目!D:D))</f>
        <v>0</v>
      </c>
      <c r="I11" s="88"/>
    </row>
    <row r="12" spans="1:9" ht="22.9" customHeight="1">
      <c r="A12" s="10">
        <v>52</v>
      </c>
      <c r="B12" s="10">
        <v>27</v>
      </c>
      <c r="C12" s="1">
        <v>6</v>
      </c>
      <c r="D12" s="103">
        <f>IF(A12="","",VLOOKUP(A12,科目!A:J,2,FALSE))</f>
        <v>0</v>
      </c>
      <c r="E12" s="87">
        <f>IF(A12="","",SUMIF(科目!A:A,A12,科目!C:C))</f>
        <v>0</v>
      </c>
      <c r="F12" s="88"/>
      <c r="G12" s="103">
        <f>IF(B12="","",VLOOKUP(B12,科目!A:J,2,FALSE))</f>
        <v>0</v>
      </c>
      <c r="H12" s="87">
        <f>IF(B12="","",SUMIF(科目!A:A,B12,科目!D:D))</f>
        <v>0</v>
      </c>
      <c r="I12" s="88"/>
    </row>
    <row r="13" spans="1:9" ht="22.9" customHeight="1">
      <c r="A13" s="10">
        <v>53</v>
      </c>
      <c r="B13" s="10">
        <v>26</v>
      </c>
      <c r="C13" s="1">
        <v>7</v>
      </c>
      <c r="D13" s="103">
        <f>IF(A13="","",VLOOKUP(A13,科目!A:J,2,FALSE))</f>
        <v>0</v>
      </c>
      <c r="E13" s="87">
        <f>IF(A13="","",SUMIF(科目!A:A,A13,科目!C:C))</f>
        <v>0</v>
      </c>
      <c r="F13" s="88"/>
      <c r="G13" s="103">
        <f>IF(B13="","",VLOOKUP(B13,科目!A:J,2,FALSE))</f>
        <v>0</v>
      </c>
      <c r="H13" s="87">
        <f>IF(B13="","",SUMIF(科目!A:A,B13,科目!D:D))</f>
        <v>0</v>
      </c>
      <c r="I13" s="88"/>
    </row>
    <row r="14" spans="1:9" ht="22.9" customHeight="1">
      <c r="A14" s="10">
        <v>33</v>
      </c>
      <c r="B14" s="10"/>
      <c r="C14" s="1">
        <v>8</v>
      </c>
      <c r="D14" s="103">
        <f>IF(A14="","",VLOOKUP(A14,科目!A:J,2,FALSE))</f>
        <v>0</v>
      </c>
      <c r="E14" s="87">
        <f>IF(A14="","",SUMIF(科目!A:A,A14,科目!C:C))</f>
        <v>0</v>
      </c>
      <c r="F14" s="88"/>
      <c r="G14" s="103" t="str">
        <f>IF(B14="","",VLOOKUP(B14,科目!A:J,2,FALSE))</f>
        <v/>
      </c>
      <c r="H14" s="87" t="str">
        <f>IF(B14="","",SUMIF(科目!A:A,B14,科目!D:D))</f>
        <v/>
      </c>
      <c r="I14" s="88"/>
    </row>
    <row r="15" spans="1:9" ht="22.9" customHeight="1">
      <c r="A15" s="10">
        <v>11</v>
      </c>
      <c r="B15" s="10"/>
      <c r="C15" s="1">
        <v>9</v>
      </c>
      <c r="D15" s="103">
        <f>IF(A15="","",VLOOKUP(A15,科目!A:J,2,FALSE))</f>
        <v>0</v>
      </c>
      <c r="E15" s="87">
        <f>IF(A15="","",SUMIF(科目!A:A,A15,科目!C:C))</f>
        <v>0</v>
      </c>
      <c r="F15" s="88"/>
      <c r="G15" s="103" t="str">
        <f>IF(B15="","",VLOOKUP(B15,科目!A:J,2,FALSE))</f>
        <v/>
      </c>
      <c r="H15" s="87" t="str">
        <f>IF(B15="","",SUMIF(科目!A:A,B15,科目!D:D))</f>
        <v/>
      </c>
      <c r="I15" s="88"/>
    </row>
    <row r="16" spans="1:9" ht="22.9" customHeight="1">
      <c r="A16" s="10">
        <v>9</v>
      </c>
      <c r="B16" s="10"/>
      <c r="C16" s="1">
        <v>10</v>
      </c>
      <c r="D16" s="103">
        <f>IF(A16="","",VLOOKUP(A16,科目!A:J,2,FALSE))</f>
        <v>0</v>
      </c>
      <c r="E16" s="87">
        <f>IF(A16="","",SUMIF(科目!A:A,A16,科目!C:C))</f>
        <v>0</v>
      </c>
      <c r="F16" s="88"/>
      <c r="G16" s="103" t="str">
        <f>IF(B16="","",VLOOKUP(B16,科目!A:J,2,FALSE))</f>
        <v/>
      </c>
      <c r="H16" s="87" t="str">
        <f>IF(B16="","",SUMIF(科目!A:A,B16,科目!D:D))</f>
        <v/>
      </c>
      <c r="I16" s="88"/>
    </row>
    <row r="17" spans="1:9" ht="22.9" customHeight="1">
      <c r="A17" s="10">
        <v>12</v>
      </c>
      <c r="B17" s="10"/>
      <c r="C17" s="1">
        <v>11</v>
      </c>
      <c r="D17" s="103">
        <f>IF(A17="","",VLOOKUP(A17,科目!A:J,2,FALSE))</f>
        <v>0</v>
      </c>
      <c r="E17" s="87">
        <f>IF(A17="","",SUMIF(科目!A:A,A17,科目!C:C))</f>
        <v>0</v>
      </c>
      <c r="F17" s="88"/>
      <c r="G17" s="103" t="str">
        <f>IF(B17="","",VLOOKUP(B17,科目!A:J,2,FALSE))</f>
        <v/>
      </c>
      <c r="H17" s="87" t="str">
        <f>IF(B17="","",SUMIF(科目!A:A,B17,科目!D:D))</f>
        <v/>
      </c>
      <c r="I17" s="88"/>
    </row>
    <row r="18" spans="1:9" ht="22.9" customHeight="1">
      <c r="A18" s="10">
        <v>10</v>
      </c>
      <c r="B18" s="10"/>
      <c r="C18" s="1">
        <v>12</v>
      </c>
      <c r="D18" s="103">
        <f>IF(A18="","",VLOOKUP(A18,科目!A:J,2,FALSE))</f>
        <v>0</v>
      </c>
      <c r="E18" s="87">
        <f>IF(A18="","",SUMIF(科目!A:A,A18,科目!C:C))</f>
        <v>0</v>
      </c>
      <c r="F18" s="88"/>
      <c r="G18" s="103" t="str">
        <f>IF(B18="","",VLOOKUP(B18,科目!A:J,2,FALSE))</f>
        <v/>
      </c>
      <c r="H18" s="87" t="str">
        <f>IF(B18="","",SUMIF(科目!A:A,B18,科目!D:D))</f>
        <v/>
      </c>
      <c r="I18" s="88"/>
    </row>
    <row r="19" spans="1:9" ht="22.9" customHeight="1">
      <c r="A19" s="10">
        <v>16</v>
      </c>
      <c r="B19" s="10"/>
      <c r="C19" s="1">
        <v>13</v>
      </c>
      <c r="D19" s="103">
        <f>IF(A19="","",VLOOKUP(A19,科目!A:J,2,FALSE))</f>
        <v>0</v>
      </c>
      <c r="E19" s="87">
        <f>IF(A19="","",SUMIF(科目!A:A,A19,科目!C:C))</f>
        <v>0</v>
      </c>
      <c r="F19" s="88"/>
      <c r="G19" s="103" t="str">
        <f>IF(B19="","",VLOOKUP(B19,科目!A:J,2,FALSE))</f>
        <v/>
      </c>
      <c r="H19" s="87" t="str">
        <f>IF(B19="","",SUMIF(科目!A:A,B19,科目!D:D))</f>
        <v/>
      </c>
      <c r="I19" s="88"/>
    </row>
    <row r="20" spans="1:9" ht="22.9" customHeight="1">
      <c r="A20" s="10">
        <v>14</v>
      </c>
      <c r="B20" s="10"/>
      <c r="C20" s="1">
        <v>14</v>
      </c>
      <c r="D20" s="103">
        <f>IF(A20="","",VLOOKUP(A20,科目!A:J,2,FALSE))</f>
        <v>0</v>
      </c>
      <c r="E20" s="87">
        <f>IF(A20="","",SUMIF(科目!A:A,A20,科目!C:C))</f>
        <v>0</v>
      </c>
      <c r="F20" s="88"/>
      <c r="G20" s="103" t="str">
        <f>IF(B20="","",VLOOKUP(B20,科目!A:J,2,FALSE))</f>
        <v/>
      </c>
      <c r="H20" s="87" t="str">
        <f>IF(B20="","",SUMIF(科目!A:A,B20,科目!D:D))</f>
        <v/>
      </c>
      <c r="I20" s="88"/>
    </row>
    <row r="21" spans="1:9" ht="22.9" customHeight="1">
      <c r="A21" s="10">
        <v>7</v>
      </c>
      <c r="B21" s="10"/>
      <c r="C21" s="1">
        <v>15</v>
      </c>
      <c r="D21" s="103">
        <f>IF(A21="","",VLOOKUP(A21,科目!A:J,2,FALSE))</f>
        <v>0</v>
      </c>
      <c r="E21" s="87">
        <f>IF(A21="","",SUMIF(科目!A:A,A21,科目!C:C))</f>
        <v>0</v>
      </c>
      <c r="F21" s="88"/>
      <c r="G21" s="103" t="str">
        <f>IF(B21="","",VLOOKUP(B21,科目!A:J,2,FALSE))</f>
        <v/>
      </c>
      <c r="H21" s="87" t="str">
        <f>IF(B21="","",SUMIF(科目!A:A,B21,科目!D:D))</f>
        <v/>
      </c>
      <c r="I21" s="88"/>
    </row>
    <row r="22" spans="1:9" ht="22.9" customHeight="1">
      <c r="A22" s="10">
        <v>15</v>
      </c>
      <c r="B22" s="10"/>
      <c r="C22" s="1">
        <v>16</v>
      </c>
      <c r="D22" s="103">
        <f>IF(A22="","",VLOOKUP(A22,科目!A:J,2,FALSE))</f>
        <v>0</v>
      </c>
      <c r="E22" s="87">
        <f>IF(A22="","",SUMIF(科目!A:A,A22,科目!C:C))</f>
        <v>0</v>
      </c>
      <c r="F22" s="88"/>
      <c r="G22" s="103" t="str">
        <f>IF(B22="","",VLOOKUP(B22,科目!A:J,2,FALSE))</f>
        <v/>
      </c>
      <c r="H22" s="87" t="str">
        <f>IF(B22="","",SUMIF(科目!A:A,B22,科目!D:D))</f>
        <v/>
      </c>
      <c r="I22" s="88"/>
    </row>
    <row r="23" spans="1:9" ht="22.9" customHeight="1">
      <c r="A23" s="10">
        <v>17</v>
      </c>
      <c r="B23" s="10"/>
      <c r="C23" s="1">
        <v>17</v>
      </c>
      <c r="D23" s="103">
        <f>IF(A23="","",VLOOKUP(A23,科目!A:J,2,FALSE))</f>
        <v>0</v>
      </c>
      <c r="E23" s="87">
        <f>IF(A23="","",SUMIF(科目!A:A,A23,科目!C:C))</f>
        <v>0</v>
      </c>
      <c r="F23" s="88"/>
      <c r="G23" s="103" t="str">
        <f>IF(B23="","",VLOOKUP(B23,科目!A:J,2,FALSE))</f>
        <v/>
      </c>
      <c r="H23" s="87" t="str">
        <f>IF(B23="","",SUMIF(科目!A:A,B23,科目!D:D))</f>
        <v/>
      </c>
      <c r="I23" s="88"/>
    </row>
    <row r="24" spans="1:9" ht="22.9" customHeight="1">
      <c r="A24" s="10">
        <v>19</v>
      </c>
      <c r="B24" s="10"/>
      <c r="C24" s="1">
        <v>18</v>
      </c>
      <c r="D24" s="103">
        <f>IF(A24="","",VLOOKUP(A24,科目!A:J,2,FALSE))</f>
        <v>0</v>
      </c>
      <c r="E24" s="87">
        <f>IF(A24="","",SUMIF(科目!A:A,A24,科目!C:C))</f>
        <v>0</v>
      </c>
      <c r="F24" s="88"/>
      <c r="G24" s="103" t="str">
        <f>IF(B24="","",VLOOKUP(B24,科目!A:J,2,FALSE))</f>
        <v/>
      </c>
      <c r="H24" s="87" t="str">
        <f>IF(B24="","",SUMIF(科目!A:A,B24,科目!D:D))</f>
        <v/>
      </c>
      <c r="I24" s="88"/>
    </row>
    <row r="25" spans="1:9" ht="22.9" customHeight="1">
      <c r="A25" s="10">
        <v>8</v>
      </c>
      <c r="B25" s="10"/>
      <c r="C25" s="1">
        <v>19</v>
      </c>
      <c r="D25" s="103">
        <f>IF(A25="","",VLOOKUP(A25,科目!A:J,2,FALSE))</f>
        <v>0</v>
      </c>
      <c r="E25" s="87">
        <f>IF(A25="","",SUMIF(科目!A:A,A25,科目!C:C))</f>
        <v>0</v>
      </c>
      <c r="F25" s="88"/>
      <c r="G25" s="103" t="str">
        <f>IF(B25="","",VLOOKUP(B25,科目!A:J,2,FALSE))</f>
        <v/>
      </c>
      <c r="H25" s="87" t="str">
        <f>IF(B25="","",SUMIF(科目!A:A,B25,科目!D:D))</f>
        <v/>
      </c>
      <c r="I25" s="88"/>
    </row>
    <row r="26" spans="1:9" ht="22.9" customHeight="1">
      <c r="A26" s="10">
        <v>38</v>
      </c>
      <c r="B26" s="10"/>
      <c r="C26" s="1">
        <v>20</v>
      </c>
      <c r="D26" s="103">
        <f>IF(A26="","",VLOOKUP(A26,科目!A:J,2,FALSE))</f>
        <v>0</v>
      </c>
      <c r="E26" s="87">
        <f>IF(A26="","",SUMIF(科目!A:A,A26,科目!C:C))</f>
        <v>0</v>
      </c>
      <c r="F26" s="88"/>
      <c r="G26" s="103" t="str">
        <f>IF(B26="","",VLOOKUP(B26,科目!A:J,2,FALSE))</f>
        <v/>
      </c>
      <c r="H26" s="87" t="str">
        <f>IF(B26="","",SUMIF(科目!A:A,B26,科目!D:D))</f>
        <v/>
      </c>
      <c r="I26" s="88"/>
    </row>
    <row r="27" spans="1:9" ht="22.9" customHeight="1">
      <c r="A27" s="10">
        <v>54</v>
      </c>
      <c r="B27" s="10"/>
      <c r="C27" s="1">
        <v>21</v>
      </c>
      <c r="D27" s="103">
        <f>IF(A27="","",VLOOKUP(A27,科目!A:J,2,FALSE))</f>
        <v>0</v>
      </c>
      <c r="E27" s="87">
        <f>IF(A27="","",SUMIF(科目!A:A,A27,科目!C:C))</f>
        <v>0</v>
      </c>
      <c r="F27" s="88"/>
      <c r="G27" s="103" t="str">
        <f>IF(B27="","",VLOOKUP(B27,科目!A:J,2,FALSE))</f>
        <v/>
      </c>
      <c r="H27" s="87" t="str">
        <f>IF(B27="","",SUMIF(科目!A:A,B27,科目!D:D))</f>
        <v/>
      </c>
      <c r="I27" s="88"/>
    </row>
    <row r="28" spans="1:9" ht="22.9" customHeight="1">
      <c r="A28" s="10"/>
      <c r="B28" s="10"/>
      <c r="C28" s="1">
        <v>22</v>
      </c>
      <c r="D28" s="103" t="str">
        <f>IF(A28="","",VLOOKUP(A28,科目!A:J,2,FALSE))</f>
        <v/>
      </c>
      <c r="E28" s="87" t="str">
        <f>IF(A28="","",SUMIF(科目!A:A,A28,科目!C:C))</f>
        <v/>
      </c>
      <c r="F28" s="88"/>
      <c r="G28" s="103" t="str">
        <f>IF(B28="","",VLOOKUP(B28,科目!A:J,2,FALSE))</f>
        <v/>
      </c>
      <c r="H28" s="87" t="str">
        <f>IF(B28="","",SUMIF(科目!A:A,B28,科目!D:D))</f>
        <v/>
      </c>
      <c r="I28" s="88"/>
    </row>
    <row r="29" spans="1:9" ht="22.9" customHeight="1">
      <c r="A29" s="10"/>
      <c r="B29" s="10"/>
      <c r="C29" s="1">
        <v>23</v>
      </c>
      <c r="D29" s="103" t="str">
        <f>IF(A29="","",VLOOKUP(A29,科目!A:J,2,FALSE))</f>
        <v/>
      </c>
      <c r="E29" s="87" t="str">
        <f>IF(A29="","",SUMIF(科目!A:A,A29,科目!C:C))</f>
        <v/>
      </c>
      <c r="F29" s="88"/>
      <c r="G29" s="103" t="str">
        <f>IF(B29="","",VLOOKUP(B29,科目!A:J,2,FALSE))</f>
        <v/>
      </c>
      <c r="H29" s="87" t="str">
        <f>IF(B29="","",SUMIF(科目!A:A,B29,科目!D:D))</f>
        <v/>
      </c>
      <c r="I29" s="88"/>
    </row>
    <row r="30" spans="1:9" ht="22.9" customHeight="1">
      <c r="A30" s="10"/>
      <c r="B30" s="10"/>
      <c r="C30" s="1">
        <v>24</v>
      </c>
      <c r="D30" s="103" t="str">
        <f>IF(A30="","",VLOOKUP(A30,科目!A:J,2,FALSE))</f>
        <v/>
      </c>
      <c r="E30" s="87" t="str">
        <f>IF(A30="","",SUMIF(科目!A:A,A30,科目!C:C))</f>
        <v/>
      </c>
      <c r="F30" s="88"/>
      <c r="G30" s="103" t="str">
        <f>IF(B30="","",VLOOKUP(B30,科目!A:J,2,FALSE))</f>
        <v/>
      </c>
      <c r="H30" s="87" t="str">
        <f>IF(B30="","",SUMIF(科目!A:A,B30,科目!D:D))</f>
        <v/>
      </c>
      <c r="I30" s="88"/>
    </row>
    <row r="31" spans="1:9" ht="22.9" customHeight="1">
      <c r="A31" s="10"/>
      <c r="B31" s="10"/>
      <c r="C31" s="1">
        <v>25</v>
      </c>
      <c r="D31" s="103" t="str">
        <f>IF(A31="","",VLOOKUP(A31,科目!A:J,2,FALSE))</f>
        <v/>
      </c>
      <c r="E31" s="87" t="str">
        <f>IF(A31="","",SUMIF(科目!A:A,A31,科目!C:C))</f>
        <v/>
      </c>
      <c r="F31" s="88"/>
      <c r="G31" s="103" t="str">
        <f>IF(B31="","",VLOOKUP(B31,科目!A:J,2,FALSE))</f>
        <v/>
      </c>
      <c r="H31" s="87" t="str">
        <f>IF(B31="","",SUMIF(科目!A:A,B31,科目!D:D))</f>
        <v/>
      </c>
      <c r="I31" s="88"/>
    </row>
    <row r="32" spans="1:9" ht="22.9" customHeight="1">
      <c r="A32" s="10"/>
      <c r="B32" s="10"/>
      <c r="C32" s="1">
        <v>26</v>
      </c>
      <c r="D32" s="103" t="str">
        <f>IF(A32="","",VLOOKUP(A32,科目!A:J,2,FALSE))</f>
        <v/>
      </c>
      <c r="E32" s="87" t="str">
        <f>IF(A32="","",SUMIF(科目!A:A,A32,科目!C:C))</f>
        <v/>
      </c>
      <c r="F32" s="88"/>
      <c r="G32" s="103" t="str">
        <f>IF(B32="","",VLOOKUP(B32,科目!A:J,2,FALSE))</f>
        <v/>
      </c>
      <c r="H32" s="87" t="str">
        <f>IF(B32="","",SUMIF(科目!A:A,B32,科目!D:D))</f>
        <v/>
      </c>
      <c r="I32" s="88"/>
    </row>
    <row r="33" spans="1:9" ht="22.9" customHeight="1">
      <c r="A33" s="10"/>
      <c r="B33" s="10"/>
      <c r="C33" s="1">
        <v>27</v>
      </c>
      <c r="D33" s="103" t="str">
        <f>IF(A33="","",VLOOKUP(A33,科目!A:J,2,FALSE))</f>
        <v/>
      </c>
      <c r="E33" s="87" t="str">
        <f>IF(A33="","",SUMIF(科目!A:A,A33,科目!C:C))</f>
        <v/>
      </c>
      <c r="F33" s="88"/>
      <c r="G33" s="103" t="str">
        <f>IF(B33="","",VLOOKUP(B33,科目!A:J,2,FALSE))</f>
        <v/>
      </c>
      <c r="H33" s="87" t="str">
        <f>IF(B33="","",SUMIF(科目!A:A,B33,科目!D:D))</f>
        <v/>
      </c>
      <c r="I33" s="88"/>
    </row>
    <row r="34" spans="1:9" ht="22.9" customHeight="1">
      <c r="A34" s="10"/>
      <c r="B34" s="10"/>
      <c r="C34" s="1">
        <v>28</v>
      </c>
      <c r="D34" s="103" t="str">
        <f>IF(A34="","",VLOOKUP(A34,科目!A:J,2,FALSE))</f>
        <v/>
      </c>
      <c r="E34" s="87" t="str">
        <f>IF(A34="","",SUMIF(科目!A:A,A34,科目!C:C))</f>
        <v/>
      </c>
      <c r="F34" s="88"/>
      <c r="G34" s="103" t="str">
        <f>IF(B34="","",VLOOKUP(B34,科目!A:J,2,FALSE))</f>
        <v/>
      </c>
      <c r="H34" s="87" t="str">
        <f>IF(B34="","",SUMIF(科目!A:A,B34,科目!D:D))</f>
        <v/>
      </c>
      <c r="I34" s="88"/>
    </row>
    <row r="35" spans="1:9" ht="22.9" customHeight="1">
      <c r="A35" s="10"/>
      <c r="B35" s="117"/>
      <c r="C35" s="1">
        <v>29</v>
      </c>
      <c r="D35" s="103" t="str">
        <f>IF(A35="","",VLOOKUP(A35,科目!A:J,2,FALSE))</f>
        <v/>
      </c>
      <c r="E35" s="87" t="str">
        <f>IF(A35="","",SUMIF(科目!A:A,A35,科目!C:C))</f>
        <v/>
      </c>
      <c r="F35" s="88"/>
      <c r="G35" s="103" t="s">
        <v>63</v>
      </c>
      <c r="H35" s="116">
        <f>E77</f>
        <v>0</v>
      </c>
      <c r="I35" s="88"/>
    </row>
    <row r="36" spans="1:9" ht="22.9" customHeight="1" thickBot="1">
      <c r="A36" s="10"/>
      <c r="B36" s="10"/>
      <c r="C36" s="1">
        <v>30</v>
      </c>
      <c r="D36" s="103" t="str">
        <f>IF(A36="","",VLOOKUP(A36,科目!A:J,2,FALSE))</f>
        <v/>
      </c>
      <c r="E36" s="87" t="str">
        <f>IF(A36="","",SUMIF(科目!A:A,A36,科目!C:C))</f>
        <v/>
      </c>
      <c r="F36" s="88"/>
      <c r="G36" s="103" t="str">
        <f>IF(B36="","",VLOOKUP(B36,科目!A:J,2,FALSE))</f>
        <v/>
      </c>
      <c r="H36" s="87" t="str">
        <f>IF(B36="","",SUMIF(科目!A:A,B36,科目!D:D))</f>
        <v/>
      </c>
      <c r="I36" s="88"/>
    </row>
    <row r="37" spans="1:9" ht="22.9" customHeight="1" thickBot="1">
      <c r="D37" s="84" t="s">
        <v>47</v>
      </c>
      <c r="E37" s="89">
        <f>SUM(E7:E36)</f>
        <v>0</v>
      </c>
      <c r="F37" s="90">
        <f>SUM(F7:F36)</f>
        <v>0</v>
      </c>
      <c r="G37" s="84" t="s">
        <v>47</v>
      </c>
      <c r="H37" s="89">
        <f t="shared" ref="H37:I37" si="0">SUM(H7:H36)</f>
        <v>0</v>
      </c>
      <c r="I37" s="90">
        <f t="shared" si="0"/>
        <v>0</v>
      </c>
    </row>
    <row r="38" spans="1:9" ht="22.9" customHeight="1" thickBot="1">
      <c r="D38" s="85" t="s">
        <v>41</v>
      </c>
      <c r="E38" s="112"/>
      <c r="F38" s="86"/>
      <c r="G38" s="85"/>
      <c r="H38" s="80"/>
      <c r="I38" s="55"/>
    </row>
    <row r="39" spans="1:9" ht="22.9" customHeight="1" thickBot="1">
      <c r="D39" s="81" t="s">
        <v>42</v>
      </c>
      <c r="E39" s="91">
        <f>E37+E38</f>
        <v>0</v>
      </c>
      <c r="F39" s="92">
        <f>F37</f>
        <v>0</v>
      </c>
      <c r="G39" s="81" t="s">
        <v>42</v>
      </c>
      <c r="H39" s="91">
        <f>H37</f>
        <v>0</v>
      </c>
      <c r="I39" s="92">
        <f>I37</f>
        <v>0</v>
      </c>
    </row>
    <row r="40" spans="1:9" ht="24">
      <c r="D40" s="355" t="str">
        <f>IF(マスタ!B1="","",マスタ!B1)&amp;"　予算書（事業費）"</f>
        <v>　予算書（事業費）</v>
      </c>
      <c r="E40" s="355"/>
      <c r="F40" s="355"/>
      <c r="G40" s="355"/>
      <c r="H40" s="355"/>
      <c r="I40" s="355"/>
    </row>
    <row r="41" spans="1:9">
      <c r="D41" s="372" t="str">
        <f>D2</f>
        <v>1 年 7 月 1 日 ～ 2 年 6 月 30 日</v>
      </c>
      <c r="E41" s="372"/>
      <c r="F41" s="372"/>
      <c r="G41" s="372"/>
      <c r="H41" s="372"/>
      <c r="I41" s="372"/>
    </row>
    <row r="42" spans="1:9" ht="8.4499999999999993" customHeight="1" thickBot="1">
      <c r="D42" s="58"/>
      <c r="E42" s="58"/>
      <c r="F42" s="58"/>
      <c r="G42" s="58"/>
      <c r="H42" s="58"/>
      <c r="I42" s="58"/>
    </row>
    <row r="43" spans="1:9" ht="27" customHeight="1" thickBot="1">
      <c r="D43" s="373" t="s">
        <v>45</v>
      </c>
      <c r="E43" s="374"/>
      <c r="F43" s="374"/>
      <c r="G43" s="374"/>
      <c r="H43" s="374"/>
      <c r="I43" s="375"/>
    </row>
    <row r="44" spans="1:9" ht="21" customHeight="1" thickBot="1">
      <c r="D44" s="376" t="s">
        <v>40</v>
      </c>
      <c r="E44" s="377"/>
      <c r="F44" s="378"/>
      <c r="G44" s="376" t="s">
        <v>39</v>
      </c>
      <c r="H44" s="377"/>
      <c r="I44" s="378"/>
    </row>
    <row r="45" spans="1:9" ht="22.9" customHeight="1" thickBot="1">
      <c r="A45" s="8" t="s">
        <v>43</v>
      </c>
      <c r="B45" s="8" t="s">
        <v>44</v>
      </c>
      <c r="D45" s="81" t="s">
        <v>34</v>
      </c>
      <c r="E45" s="82" t="s">
        <v>37</v>
      </c>
      <c r="F45" s="83" t="s">
        <v>38</v>
      </c>
      <c r="G45" s="81" t="s">
        <v>34</v>
      </c>
      <c r="H45" s="82" t="s">
        <v>37</v>
      </c>
      <c r="I45" s="83" t="s">
        <v>38</v>
      </c>
    </row>
    <row r="46" spans="1:9" ht="22.9" customHeight="1">
      <c r="A46" s="10"/>
      <c r="B46" s="10">
        <v>99</v>
      </c>
      <c r="C46" s="1">
        <v>1</v>
      </c>
      <c r="D46" s="103" t="str">
        <f>IF(A46="","",VLOOKUP(A46,科目!A:J,5,FALSE))</f>
        <v/>
      </c>
      <c r="E46" s="87" t="str">
        <f>IF(A46="","",SUMIF(科目!A:A,A46,科目!F:F))</f>
        <v/>
      </c>
      <c r="F46" s="88"/>
      <c r="G46" s="103" t="str">
        <f>IF(B46="","",VLOOKUP(B46,科目!A:J,5,FALSE))</f>
        <v>前期繰剰金</v>
      </c>
      <c r="H46" s="87">
        <f>IF(B46="","",SUMIF(科目!A:A,B46,科目!G:G))</f>
        <v>0</v>
      </c>
      <c r="I46" s="88"/>
    </row>
    <row r="47" spans="1:9" ht="22.9" customHeight="1">
      <c r="A47" s="10">
        <v>46</v>
      </c>
      <c r="B47" s="10">
        <v>26</v>
      </c>
      <c r="C47" s="1">
        <v>2</v>
      </c>
      <c r="D47" s="103">
        <f>IF(A47="","",VLOOKUP(A47,科目!A:J,5,FALSE))</f>
        <v>0</v>
      </c>
      <c r="E47" s="87">
        <f>IF(A47="","",SUMIF(科目!A:A,A47,科目!F:F))</f>
        <v>0</v>
      </c>
      <c r="F47" s="88"/>
      <c r="G47" s="103">
        <f>IF(B47="","",VLOOKUP(B47,科目!A:J,5,FALSE))</f>
        <v>0</v>
      </c>
      <c r="H47" s="87">
        <f>IF(B47="","",SUMIF(科目!A:A,B47,科目!G:G))</f>
        <v>0</v>
      </c>
      <c r="I47" s="88"/>
    </row>
    <row r="48" spans="1:9" ht="22.9" customHeight="1">
      <c r="A48" s="10">
        <v>51</v>
      </c>
      <c r="B48" s="10"/>
      <c r="C48" s="1">
        <v>3</v>
      </c>
      <c r="D48" s="103">
        <f>IF(A48="","",VLOOKUP(A48,科目!A:J,5,FALSE))</f>
        <v>0</v>
      </c>
      <c r="E48" s="87">
        <f>IF(A48="","",SUMIF(科目!A:A,A48,科目!F:F))</f>
        <v>0</v>
      </c>
      <c r="F48" s="88"/>
      <c r="G48" s="103" t="str">
        <f>IF(B48="","",VLOOKUP(B48,科目!A:J,5,FALSE))</f>
        <v/>
      </c>
      <c r="H48" s="87" t="str">
        <f>IF(B48="","",SUMIF(科目!A:A,B48,科目!G:G))</f>
        <v/>
      </c>
      <c r="I48" s="88"/>
    </row>
    <row r="49" spans="1:9" ht="22.9" customHeight="1">
      <c r="A49" s="10">
        <v>41</v>
      </c>
      <c r="B49" s="10"/>
      <c r="C49" s="1">
        <v>4</v>
      </c>
      <c r="D49" s="103">
        <f>IF(A49="","",VLOOKUP(A49,科目!A:J,5,FALSE))</f>
        <v>0</v>
      </c>
      <c r="E49" s="87">
        <f>IF(A49="","",SUMIF(科目!A:A,A49,科目!F:F))</f>
        <v>0</v>
      </c>
      <c r="F49" s="88"/>
      <c r="G49" s="103" t="str">
        <f>IF(B49="","",VLOOKUP(B49,科目!A:J,5,FALSE))</f>
        <v/>
      </c>
      <c r="H49" s="87" t="str">
        <f>IF(B49="","",SUMIF(科目!A:A,B49,科目!G:G))</f>
        <v/>
      </c>
      <c r="I49" s="88"/>
    </row>
    <row r="50" spans="1:9" ht="22.9" customHeight="1">
      <c r="A50" s="10"/>
      <c r="B50" s="10">
        <v>22</v>
      </c>
      <c r="C50" s="1">
        <v>5</v>
      </c>
      <c r="D50" s="103" t="str">
        <f>IF(A50="","",VLOOKUP(A50,科目!A:J,5,FALSE))</f>
        <v/>
      </c>
      <c r="E50" s="87" t="str">
        <f>IF(A50="","",SUMIF(科目!A:A,A50,科目!F:F))</f>
        <v/>
      </c>
      <c r="F50" s="88"/>
      <c r="G50" s="103">
        <f>IF(B50="","",VLOOKUP(B50,科目!A:J,5,FALSE))</f>
        <v>0</v>
      </c>
      <c r="H50" s="87">
        <f>IF(B50="","",SUMIF(科目!A:A,B50,科目!G:G))</f>
        <v>0</v>
      </c>
      <c r="I50" s="88"/>
    </row>
    <row r="51" spans="1:9" ht="22.9" customHeight="1">
      <c r="A51" s="10"/>
      <c r="B51" s="10">
        <v>27</v>
      </c>
      <c r="C51" s="1">
        <v>6</v>
      </c>
      <c r="D51" s="103" t="str">
        <f>IF(A51="","",VLOOKUP(A51,科目!A:J,5,FALSE))</f>
        <v/>
      </c>
      <c r="E51" s="87" t="str">
        <f>IF(A51="","",SUMIF(科目!A:A,A51,科目!F:F))</f>
        <v/>
      </c>
      <c r="F51" s="88"/>
      <c r="G51" s="103">
        <f>IF(B51="","",VLOOKUP(B51,科目!A:J,5,FALSE))</f>
        <v>0</v>
      </c>
      <c r="H51" s="87">
        <f>IF(B51="","",SUMIF(科目!A:A,B51,科目!G:G))</f>
        <v>0</v>
      </c>
      <c r="I51" s="88"/>
    </row>
    <row r="52" spans="1:9" ht="22.9" customHeight="1">
      <c r="A52" s="10"/>
      <c r="B52" s="10"/>
      <c r="C52" s="1">
        <v>7</v>
      </c>
      <c r="D52" s="103" t="str">
        <f>IF(A52="","",VLOOKUP(A52,科目!A:J,5,FALSE))</f>
        <v/>
      </c>
      <c r="E52" s="87" t="str">
        <f>IF(A52="","",SUMIF(科目!A:A,A52,科目!F:F))</f>
        <v/>
      </c>
      <c r="F52" s="88"/>
      <c r="G52" s="103" t="str">
        <f>IF(B52="","",VLOOKUP(B52,科目!A:J,5,FALSE))</f>
        <v/>
      </c>
      <c r="H52" s="87" t="str">
        <f>IF(B52="","",SUMIF(科目!A:A,B52,科目!G:G))</f>
        <v/>
      </c>
      <c r="I52" s="88"/>
    </row>
    <row r="53" spans="1:9" ht="22.9" customHeight="1">
      <c r="A53" s="10"/>
      <c r="B53" s="10"/>
      <c r="C53" s="1">
        <v>8</v>
      </c>
      <c r="D53" s="103" t="str">
        <f>IF(A53="","",VLOOKUP(A53,科目!A:J,5,FALSE))</f>
        <v/>
      </c>
      <c r="E53" s="87" t="str">
        <f>IF(A53="","",SUMIF(科目!A:A,A53,科目!F:F))</f>
        <v/>
      </c>
      <c r="F53" s="88"/>
      <c r="G53" s="103" t="str">
        <f>IF(B53="","",VLOOKUP(B53,科目!A:J,5,FALSE))</f>
        <v/>
      </c>
      <c r="H53" s="87" t="str">
        <f>IF(B53="","",SUMIF(科目!A:A,B53,科目!G:G))</f>
        <v/>
      </c>
      <c r="I53" s="88"/>
    </row>
    <row r="54" spans="1:9" ht="22.9" customHeight="1">
      <c r="A54" s="10"/>
      <c r="B54" s="10"/>
      <c r="C54" s="1">
        <v>9</v>
      </c>
      <c r="D54" s="103" t="str">
        <f>IF(A54="","",VLOOKUP(A54,科目!A:J,5,FALSE))</f>
        <v/>
      </c>
      <c r="E54" s="87" t="str">
        <f>IF(A54="","",SUMIF(科目!A:A,A54,科目!F:F))</f>
        <v/>
      </c>
      <c r="F54" s="88"/>
      <c r="G54" s="103" t="str">
        <f>IF(B54="","",VLOOKUP(B54,科目!A:J,5,FALSE))</f>
        <v/>
      </c>
      <c r="H54" s="87" t="str">
        <f>IF(B54="","",SUMIF(科目!A:A,B54,科目!G:G))</f>
        <v/>
      </c>
      <c r="I54" s="88"/>
    </row>
    <row r="55" spans="1:9" ht="22.9" customHeight="1" thickBot="1">
      <c r="A55" s="10"/>
      <c r="B55" s="10"/>
      <c r="C55" s="1">
        <v>10</v>
      </c>
      <c r="D55" s="103" t="str">
        <f>IF(A55="","",VLOOKUP(A55,科目!A:J,5,FALSE))</f>
        <v/>
      </c>
      <c r="E55" s="87" t="str">
        <f>IF(A55="","",SUMIF(科目!A:A,A55,科目!F:F))</f>
        <v/>
      </c>
      <c r="F55" s="88"/>
      <c r="G55" s="103" t="str">
        <f>IF(B55="","",VLOOKUP(B55,科目!A:J,5,FALSE))</f>
        <v/>
      </c>
      <c r="H55" s="87" t="str">
        <f>IF(B55="","",SUMIF(科目!A:A,B55,科目!G:G))</f>
        <v/>
      </c>
      <c r="I55" s="88"/>
    </row>
    <row r="56" spans="1:9" ht="22.9" customHeight="1" thickBot="1">
      <c r="D56" s="84" t="s">
        <v>47</v>
      </c>
      <c r="E56" s="89">
        <f>SUM(E46:E55)</f>
        <v>0</v>
      </c>
      <c r="F56" s="90">
        <f>SUM(F46:F55)</f>
        <v>0</v>
      </c>
      <c r="G56" s="84" t="s">
        <v>47</v>
      </c>
      <c r="H56" s="89">
        <f t="shared" ref="H56:I56" si="1">SUM(H46:H55)</f>
        <v>0</v>
      </c>
      <c r="I56" s="90">
        <f t="shared" si="1"/>
        <v>0</v>
      </c>
    </row>
    <row r="57" spans="1:9" ht="22.9" customHeight="1" thickBot="1">
      <c r="D57" s="85" t="s">
        <v>41</v>
      </c>
      <c r="E57" s="113"/>
      <c r="F57" s="93"/>
      <c r="G57" s="85"/>
      <c r="H57" s="80"/>
      <c r="I57" s="55"/>
    </row>
    <row r="58" spans="1:9" ht="22.9" customHeight="1" thickBot="1">
      <c r="D58" s="81" t="s">
        <v>42</v>
      </c>
      <c r="E58" s="91">
        <f>E56</f>
        <v>0</v>
      </c>
      <c r="F58" s="92">
        <f>F56</f>
        <v>0</v>
      </c>
      <c r="G58" s="81" t="s">
        <v>42</v>
      </c>
      <c r="H58" s="91">
        <f>H56</f>
        <v>0</v>
      </c>
      <c r="I58" s="92">
        <f>I56</f>
        <v>0</v>
      </c>
    </row>
    <row r="59" spans="1:9" ht="24" customHeight="1">
      <c r="D59" s="58"/>
      <c r="E59" s="58"/>
      <c r="F59" s="58"/>
      <c r="G59" s="58"/>
      <c r="H59" s="58"/>
      <c r="I59" s="58"/>
    </row>
    <row r="60" spans="1:9" ht="24">
      <c r="D60" s="355" t="str">
        <f>IF(マスタ!B1="","",マスタ!B1)&amp;"　予算書（会食費）"</f>
        <v>　予算書（会食費）</v>
      </c>
      <c r="E60" s="355"/>
      <c r="F60" s="355"/>
      <c r="G60" s="355"/>
      <c r="H60" s="355"/>
      <c r="I60" s="355"/>
    </row>
    <row r="61" spans="1:9">
      <c r="D61" s="372" t="str">
        <f>D2</f>
        <v>1 年 7 月 1 日 ～ 2 年 6 月 30 日</v>
      </c>
      <c r="E61" s="372"/>
      <c r="F61" s="372"/>
      <c r="G61" s="372"/>
      <c r="H61" s="372"/>
      <c r="I61" s="372"/>
    </row>
    <row r="62" spans="1:9" ht="8.4499999999999993" customHeight="1" thickBot="1">
      <c r="D62" s="58"/>
      <c r="E62" s="58"/>
      <c r="F62" s="58"/>
      <c r="G62" s="58"/>
      <c r="H62" s="58"/>
      <c r="I62" s="58"/>
    </row>
    <row r="63" spans="1:9" ht="27" customHeight="1" thickBot="1">
      <c r="D63" s="373" t="s">
        <v>46</v>
      </c>
      <c r="E63" s="374"/>
      <c r="F63" s="374"/>
      <c r="G63" s="374"/>
      <c r="H63" s="374"/>
      <c r="I63" s="375"/>
    </row>
    <row r="64" spans="1:9" ht="21" customHeight="1" thickBot="1">
      <c r="D64" s="376" t="s">
        <v>40</v>
      </c>
      <c r="E64" s="377"/>
      <c r="F64" s="378"/>
      <c r="G64" s="376" t="s">
        <v>39</v>
      </c>
      <c r="H64" s="377"/>
      <c r="I64" s="378"/>
    </row>
    <row r="65" spans="1:9" ht="22.9" customHeight="1" thickBot="1">
      <c r="A65" s="8" t="s">
        <v>43</v>
      </c>
      <c r="B65" s="8" t="s">
        <v>44</v>
      </c>
      <c r="D65" s="81" t="s">
        <v>34</v>
      </c>
      <c r="E65" s="82" t="s">
        <v>37</v>
      </c>
      <c r="F65" s="83" t="s">
        <v>38</v>
      </c>
      <c r="G65" s="81" t="s">
        <v>34</v>
      </c>
      <c r="H65" s="82" t="s">
        <v>37</v>
      </c>
      <c r="I65" s="83" t="s">
        <v>38</v>
      </c>
    </row>
    <row r="66" spans="1:9" ht="22.9" customHeight="1">
      <c r="A66" s="10">
        <v>3</v>
      </c>
      <c r="B66" s="10">
        <v>99</v>
      </c>
      <c r="C66" s="1">
        <v>1</v>
      </c>
      <c r="D66" s="103">
        <f>IF(A66="","",VLOOKUP(A66,科目!A:J,8,FALSE))</f>
        <v>0</v>
      </c>
      <c r="E66" s="87"/>
      <c r="F66" s="88"/>
      <c r="G66" s="103" t="str">
        <f>IF(B66="","",VLOOKUP(B66,科目!A:J,8,FALSE))</f>
        <v>前期繰剰金</v>
      </c>
      <c r="H66" s="87"/>
      <c r="I66" s="88"/>
    </row>
    <row r="67" spans="1:9" ht="22.9" customHeight="1">
      <c r="A67" s="10">
        <v>51</v>
      </c>
      <c r="B67" s="10">
        <v>25</v>
      </c>
      <c r="C67" s="1">
        <v>2</v>
      </c>
      <c r="D67" s="103">
        <f>IF(A67="","",VLOOKUP(A67,科目!A:J,8,FALSE))</f>
        <v>0</v>
      </c>
      <c r="E67" s="87"/>
      <c r="F67" s="88"/>
      <c r="G67" s="103">
        <f>IF(B67="","",VLOOKUP(B67,科目!A:J,8,FALSE))</f>
        <v>0</v>
      </c>
      <c r="H67" s="87"/>
      <c r="I67" s="88"/>
    </row>
    <row r="68" spans="1:9" ht="22.9" customHeight="1">
      <c r="A68" s="10"/>
      <c r="B68" s="10">
        <v>51</v>
      </c>
      <c r="C68" s="1">
        <v>3</v>
      </c>
      <c r="D68" s="103" t="str">
        <f>IF(A68="","",VLOOKUP(A68,科目!A:J,8,FALSE))</f>
        <v/>
      </c>
      <c r="E68" s="87"/>
      <c r="F68" s="88"/>
      <c r="G68" s="103">
        <f>IF(B68="","",VLOOKUP(B68,科目!A:J,8,FALSE))</f>
        <v>0</v>
      </c>
      <c r="H68" s="87"/>
      <c r="I68" s="88"/>
    </row>
    <row r="69" spans="1:9" ht="22.9" customHeight="1">
      <c r="A69" s="10"/>
      <c r="B69" s="10">
        <v>27</v>
      </c>
      <c r="C69" s="1">
        <v>4</v>
      </c>
      <c r="D69" s="103" t="str">
        <f>IF(A69="","",VLOOKUP(A69,科目!A:J,8,FALSE))</f>
        <v/>
      </c>
      <c r="E69" s="87"/>
      <c r="F69" s="88"/>
      <c r="G69" s="103">
        <f>IF(B69="","",VLOOKUP(B69,科目!A:J,8,FALSE))</f>
        <v>0</v>
      </c>
      <c r="H69" s="87"/>
      <c r="I69" s="88"/>
    </row>
    <row r="70" spans="1:9" ht="22.9" customHeight="1">
      <c r="A70" s="10"/>
      <c r="B70" s="10"/>
      <c r="C70" s="1">
        <v>5</v>
      </c>
      <c r="D70" s="103" t="str">
        <f>IF(A70="","",VLOOKUP(A70,科目!A:J,8,FALSE))</f>
        <v/>
      </c>
      <c r="E70" s="87"/>
      <c r="F70" s="88"/>
      <c r="G70" s="103" t="str">
        <f>IF(B70="","",VLOOKUP(B70,科目!A:J,8,FALSE))</f>
        <v/>
      </c>
      <c r="H70" s="87"/>
      <c r="I70" s="88"/>
    </row>
    <row r="71" spans="1:9" ht="22.9" customHeight="1">
      <c r="A71" s="10"/>
      <c r="B71" s="10"/>
      <c r="C71" s="1">
        <v>6</v>
      </c>
      <c r="D71" s="103" t="str">
        <f>IF(A71="","",VLOOKUP(A71,科目!A:J,8,FALSE))</f>
        <v/>
      </c>
      <c r="E71" s="87"/>
      <c r="F71" s="88"/>
      <c r="G71" s="103" t="str">
        <f>IF(B71="","",VLOOKUP(B71,科目!A:J,8,FALSE))</f>
        <v/>
      </c>
      <c r="H71" s="87"/>
      <c r="I71" s="88"/>
    </row>
    <row r="72" spans="1:9" ht="22.9" customHeight="1">
      <c r="A72" s="10"/>
      <c r="B72" s="10"/>
      <c r="C72" s="1">
        <v>7</v>
      </c>
      <c r="D72" s="103" t="str">
        <f>IF(A72="","",VLOOKUP(A72,科目!A:J,8,FALSE))</f>
        <v/>
      </c>
      <c r="E72" s="87"/>
      <c r="F72" s="88"/>
      <c r="G72" s="103" t="str">
        <f>IF(B72="","",VLOOKUP(B72,科目!A:J,8,FALSE))</f>
        <v/>
      </c>
      <c r="H72" s="87"/>
      <c r="I72" s="88"/>
    </row>
    <row r="73" spans="1:9" ht="22.9" customHeight="1">
      <c r="A73" s="10"/>
      <c r="B73" s="10"/>
      <c r="C73" s="1">
        <v>8</v>
      </c>
      <c r="D73" s="103" t="str">
        <f>IF(A73="","",VLOOKUP(A73,科目!A:J,8,FALSE))</f>
        <v/>
      </c>
      <c r="E73" s="87"/>
      <c r="F73" s="88"/>
      <c r="G73" s="103" t="str">
        <f>IF(B73="","",VLOOKUP(B73,科目!A:J,8,FALSE))</f>
        <v/>
      </c>
      <c r="H73" s="87"/>
      <c r="I73" s="88"/>
    </row>
    <row r="74" spans="1:9" ht="22.9" customHeight="1">
      <c r="A74" s="10"/>
      <c r="B74" s="10"/>
      <c r="C74" s="1">
        <v>9</v>
      </c>
      <c r="D74" s="103" t="str">
        <f>IF(A74="","",VLOOKUP(A74,科目!A:J,8,FALSE))</f>
        <v/>
      </c>
      <c r="E74" s="87"/>
      <c r="F74" s="88"/>
      <c r="G74" s="103" t="str">
        <f>IF(B74="","",VLOOKUP(B74,科目!A:J,8,FALSE))</f>
        <v/>
      </c>
      <c r="H74" s="87"/>
      <c r="I74" s="88"/>
    </row>
    <row r="75" spans="1:9" ht="22.9" customHeight="1" thickBot="1">
      <c r="A75" s="10"/>
      <c r="B75" s="10"/>
      <c r="C75" s="1">
        <v>10</v>
      </c>
      <c r="D75" s="103" t="str">
        <f>IF(A75="","",VLOOKUP(A75,科目!A:J,8,FALSE))</f>
        <v/>
      </c>
      <c r="E75" s="87"/>
      <c r="F75" s="88"/>
      <c r="G75" s="103" t="str">
        <f>IF(B75="","",VLOOKUP(B75,科目!A:J,8,FALSE))</f>
        <v/>
      </c>
      <c r="H75" s="87"/>
      <c r="I75" s="88"/>
    </row>
    <row r="76" spans="1:9" ht="22.9" customHeight="1" thickBot="1">
      <c r="D76" s="84" t="s">
        <v>47</v>
      </c>
      <c r="E76" s="89">
        <f>SUM(E66:E75)</f>
        <v>0</v>
      </c>
      <c r="F76" s="90">
        <f>SUM(F66:F75)</f>
        <v>0</v>
      </c>
      <c r="G76" s="84" t="s">
        <v>47</v>
      </c>
      <c r="H76" s="89">
        <f t="shared" ref="H76:I76" si="2">SUM(H66:H75)</f>
        <v>0</v>
      </c>
      <c r="I76" s="90">
        <f t="shared" si="2"/>
        <v>0</v>
      </c>
    </row>
    <row r="77" spans="1:9" ht="22.9" customHeight="1" thickBot="1">
      <c r="D77" s="114" t="s">
        <v>61</v>
      </c>
      <c r="E77" s="115">
        <f>H76-E76</f>
        <v>0</v>
      </c>
      <c r="F77" s="93"/>
      <c r="G77" s="85"/>
      <c r="H77" s="80"/>
      <c r="I77" s="55"/>
    </row>
    <row r="78" spans="1:9" ht="22.9" customHeight="1" thickBot="1">
      <c r="D78" s="114" t="s">
        <v>62</v>
      </c>
      <c r="E78" s="113">
        <v>0</v>
      </c>
      <c r="F78" s="93"/>
      <c r="G78" s="85"/>
      <c r="H78" s="80"/>
      <c r="I78" s="55"/>
    </row>
    <row r="79" spans="1:9" ht="22.9" customHeight="1" thickBot="1">
      <c r="D79" s="81" t="s">
        <v>42</v>
      </c>
      <c r="E79" s="91">
        <f>E76+E77+E78</f>
        <v>0</v>
      </c>
      <c r="F79" s="92">
        <f>F76</f>
        <v>0</v>
      </c>
      <c r="G79" s="81" t="s">
        <v>48</v>
      </c>
      <c r="H79" s="91">
        <f>H76</f>
        <v>0</v>
      </c>
      <c r="I79" s="92">
        <f>I76</f>
        <v>0</v>
      </c>
    </row>
  </sheetData>
  <sheetProtection sheet="1" selectLockedCells="1"/>
  <mergeCells count="15">
    <mergeCell ref="D40:I40"/>
    <mergeCell ref="D2:I2"/>
    <mergeCell ref="D1:I1"/>
    <mergeCell ref="D4:I4"/>
    <mergeCell ref="G5:I5"/>
    <mergeCell ref="D5:F5"/>
    <mergeCell ref="D63:I63"/>
    <mergeCell ref="D64:F64"/>
    <mergeCell ref="G64:I64"/>
    <mergeCell ref="D41:I41"/>
    <mergeCell ref="D43:I43"/>
    <mergeCell ref="D44:F44"/>
    <mergeCell ref="G44:I44"/>
    <mergeCell ref="D60:I60"/>
    <mergeCell ref="D61:I61"/>
  </mergeCells>
  <phoneticPr fontId="1"/>
  <printOptions horizontalCentered="1"/>
  <pageMargins left="0.59055118110236227" right="0.59055118110236227" top="0.78740157480314965" bottom="0.78740157480314965" header="0" footer="0"/>
  <pageSetup paperSize="9" scale="80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30D88-56CE-48F8-8033-74ECB4CC7468}">
  <dimension ref="A1:G10"/>
  <sheetViews>
    <sheetView showGridLines="0" workbookViewId="0">
      <selection activeCell="B7" sqref="B7"/>
    </sheetView>
  </sheetViews>
  <sheetFormatPr defaultRowHeight="18.75"/>
  <cols>
    <col min="1" max="7" width="13" customWidth="1"/>
  </cols>
  <sheetData>
    <row r="1" spans="1:7" ht="24">
      <c r="A1" s="379" t="str">
        <f>IF(マスタ!B1="","",マスタ!B1)&amp;" 剰余金処分案"</f>
        <v xml:space="preserve"> 剰余金処分案</v>
      </c>
      <c r="B1" s="379"/>
      <c r="C1" s="379"/>
      <c r="D1" s="379"/>
      <c r="E1" s="379"/>
      <c r="F1" s="379"/>
      <c r="G1" s="379"/>
    </row>
    <row r="2" spans="1:7">
      <c r="A2" s="58"/>
      <c r="B2" s="58"/>
      <c r="C2" s="58"/>
      <c r="D2" s="58"/>
      <c r="E2" s="58"/>
      <c r="F2" s="58"/>
      <c r="G2" s="58"/>
    </row>
    <row r="3" spans="1:7" ht="19.5" thickBot="1">
      <c r="A3" s="58"/>
      <c r="B3" s="58"/>
      <c r="C3" s="58"/>
      <c r="D3" s="58"/>
      <c r="E3" s="58"/>
      <c r="F3" s="58"/>
      <c r="G3" s="187" t="s">
        <v>79</v>
      </c>
    </row>
    <row r="4" spans="1:7" ht="24" customHeight="1">
      <c r="A4" s="389" t="s">
        <v>22</v>
      </c>
      <c r="B4" s="386" t="s">
        <v>107</v>
      </c>
      <c r="C4" s="380" t="s">
        <v>106</v>
      </c>
      <c r="D4" s="381"/>
      <c r="E4" s="381"/>
      <c r="F4" s="381"/>
      <c r="G4" s="382"/>
    </row>
    <row r="5" spans="1:7" ht="24" customHeight="1">
      <c r="A5" s="387"/>
      <c r="B5" s="387"/>
      <c r="C5" s="362" t="s">
        <v>5</v>
      </c>
      <c r="D5" s="383"/>
      <c r="E5" s="383" t="s">
        <v>6</v>
      </c>
      <c r="F5" s="383"/>
      <c r="G5" s="384" t="s">
        <v>105</v>
      </c>
    </row>
    <row r="6" spans="1:7" ht="24" customHeight="1" thickBot="1">
      <c r="A6" s="388"/>
      <c r="B6" s="388"/>
      <c r="C6" s="224" t="s">
        <v>103</v>
      </c>
      <c r="D6" s="225" t="s">
        <v>104</v>
      </c>
      <c r="E6" s="225" t="s">
        <v>103</v>
      </c>
      <c r="F6" s="225" t="s">
        <v>104</v>
      </c>
      <c r="G6" s="385"/>
    </row>
    <row r="7" spans="1:7" ht="30" customHeight="1">
      <c r="A7" s="226" t="s">
        <v>5</v>
      </c>
      <c r="B7" s="227"/>
      <c r="C7" s="228"/>
      <c r="D7" s="229"/>
      <c r="E7" s="229"/>
      <c r="F7" s="230"/>
      <c r="G7" s="231">
        <f>SUM(C7:F7)</f>
        <v>0</v>
      </c>
    </row>
    <row r="8" spans="1:7" ht="30" customHeight="1">
      <c r="A8" s="232" t="s">
        <v>6</v>
      </c>
      <c r="B8" s="233"/>
      <c r="C8" s="234"/>
      <c r="D8" s="235"/>
      <c r="E8" s="235"/>
      <c r="F8" s="236"/>
      <c r="G8" s="237">
        <f t="shared" ref="G8:G9" si="0">SUM(C8:F8)</f>
        <v>0</v>
      </c>
    </row>
    <row r="9" spans="1:7" ht="30" customHeight="1" thickBot="1">
      <c r="A9" s="238" t="s">
        <v>108</v>
      </c>
      <c r="B9" s="239"/>
      <c r="C9" s="240"/>
      <c r="D9" s="241"/>
      <c r="E9" s="241"/>
      <c r="F9" s="242"/>
      <c r="G9" s="243">
        <f t="shared" si="0"/>
        <v>0</v>
      </c>
    </row>
    <row r="10" spans="1:7" ht="30" customHeight="1" thickBot="1">
      <c r="A10" s="244" t="s">
        <v>105</v>
      </c>
      <c r="B10" s="245">
        <f>SUM(B7:B9)</f>
        <v>0</v>
      </c>
      <c r="C10" s="246">
        <f t="shared" ref="C10:G10" si="1">SUM(C7:C9)</f>
        <v>0</v>
      </c>
      <c r="D10" s="247">
        <f t="shared" si="1"/>
        <v>0</v>
      </c>
      <c r="E10" s="247">
        <f t="shared" si="1"/>
        <v>0</v>
      </c>
      <c r="F10" s="248">
        <f t="shared" si="1"/>
        <v>0</v>
      </c>
      <c r="G10" s="245">
        <f t="shared" si="1"/>
        <v>0</v>
      </c>
    </row>
  </sheetData>
  <sheetProtection sheet="1" objects="1" scenarios="1" selectLockedCells="1"/>
  <mergeCells count="7">
    <mergeCell ref="A1:G1"/>
    <mergeCell ref="C4:G4"/>
    <mergeCell ref="C5:D5"/>
    <mergeCell ref="E5:F5"/>
    <mergeCell ref="G5:G6"/>
    <mergeCell ref="B4:B6"/>
    <mergeCell ref="A4:A6"/>
  </mergeCells>
  <phoneticPr fontId="1"/>
  <printOptions horizontalCentered="1"/>
  <pageMargins left="0.59055118110236227" right="0.59055118110236227" top="0.78740157480314965" bottom="0.78740157480314965" header="0" footer="0"/>
  <pageSetup paperSize="9" scale="9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workbookViewId="0">
      <selection activeCell="B1" sqref="B1:G1"/>
    </sheetView>
  </sheetViews>
  <sheetFormatPr defaultRowHeight="18.75"/>
  <cols>
    <col min="1" max="1" width="11.875" customWidth="1"/>
    <col min="2" max="2" width="19.25" customWidth="1"/>
    <col min="4" max="4" width="11" customWidth="1"/>
  </cols>
  <sheetData>
    <row r="1" spans="1:7">
      <c r="A1" s="166" t="s">
        <v>19</v>
      </c>
      <c r="B1" s="327"/>
      <c r="C1" s="327"/>
      <c r="D1" s="327"/>
      <c r="E1" s="327"/>
      <c r="F1" s="327"/>
      <c r="G1" s="327"/>
    </row>
    <row r="2" spans="1:7">
      <c r="A2" s="3" t="s">
        <v>20</v>
      </c>
      <c r="B2" s="146"/>
      <c r="C2" s="167" t="s">
        <v>129</v>
      </c>
    </row>
    <row r="3" spans="1:7" ht="9" customHeight="1"/>
    <row r="4" spans="1:7" ht="18" customHeight="1">
      <c r="A4" s="167" t="s">
        <v>65</v>
      </c>
      <c r="B4" s="252" t="s">
        <v>55</v>
      </c>
      <c r="C4" s="252" t="s">
        <v>66</v>
      </c>
      <c r="D4" s="249" t="s">
        <v>115</v>
      </c>
    </row>
    <row r="5" spans="1:7" ht="18" customHeight="1">
      <c r="A5" s="140">
        <v>1</v>
      </c>
      <c r="B5" s="251" t="s">
        <v>2</v>
      </c>
      <c r="C5" s="251" t="s">
        <v>2</v>
      </c>
      <c r="D5" s="250" t="s">
        <v>114</v>
      </c>
    </row>
    <row r="6" spans="1:7" ht="18" customHeight="1">
      <c r="A6" s="140">
        <v>2</v>
      </c>
      <c r="B6" s="145"/>
      <c r="C6" s="145"/>
      <c r="D6" s="253"/>
    </row>
    <row r="7" spans="1:7" ht="18" customHeight="1">
      <c r="A7" s="140">
        <v>3</v>
      </c>
      <c r="B7" s="145"/>
      <c r="C7" s="145"/>
      <c r="D7" s="253"/>
    </row>
    <row r="8" spans="1:7" ht="18" customHeight="1">
      <c r="A8" s="140">
        <v>4</v>
      </c>
      <c r="B8" s="145"/>
      <c r="C8" s="145"/>
      <c r="D8" s="253"/>
    </row>
    <row r="9" spans="1:7" ht="18" customHeight="1">
      <c r="A9" s="140">
        <v>5</v>
      </c>
      <c r="B9" s="145"/>
      <c r="C9" s="145"/>
      <c r="D9" s="253"/>
    </row>
    <row r="10" spans="1:7" ht="18" customHeight="1">
      <c r="A10" s="140">
        <v>6</v>
      </c>
      <c r="B10" s="145"/>
      <c r="C10" s="145"/>
      <c r="D10" s="253"/>
    </row>
    <row r="11" spans="1:7" ht="18" customHeight="1">
      <c r="C11" s="328" t="s">
        <v>128</v>
      </c>
      <c r="D11" s="328"/>
      <c r="E11" s="328"/>
      <c r="F11" s="328"/>
      <c r="G11" s="328"/>
    </row>
    <row r="12" spans="1:7" ht="18" customHeight="1">
      <c r="C12" s="328"/>
      <c r="D12" s="328"/>
      <c r="E12" s="328"/>
      <c r="F12" s="328"/>
      <c r="G12" s="328"/>
    </row>
  </sheetData>
  <sheetProtection sheet="1" objects="1" scenarios="1" selectLockedCells="1"/>
  <mergeCells count="2">
    <mergeCell ref="B1:G1"/>
    <mergeCell ref="C11:G1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0720-315F-4F17-A6D6-6395AF5266AF}">
  <dimension ref="A1:J81"/>
  <sheetViews>
    <sheetView showGridLines="0" workbookViewId="0">
      <pane xSplit="1" ySplit="2" topLeftCell="B3" activePane="bottomRight" state="frozen"/>
      <selection activeCell="I19" sqref="I19"/>
      <selection pane="topRight" activeCell="I19" sqref="I19"/>
      <selection pane="bottomLeft" activeCell="I19" sqref="I19"/>
      <selection pane="bottomRight" activeCell="H3" sqref="H3"/>
    </sheetView>
  </sheetViews>
  <sheetFormatPr defaultColWidth="8.75" defaultRowHeight="18.75"/>
  <cols>
    <col min="1" max="1" width="6.125" style="1" customWidth="1"/>
    <col min="2" max="2" width="18" style="1" customWidth="1"/>
    <col min="3" max="4" width="12" style="1" customWidth="1"/>
    <col min="5" max="5" width="18" style="1" customWidth="1"/>
    <col min="6" max="7" width="12" style="1" customWidth="1"/>
    <col min="8" max="8" width="18" style="1" customWidth="1"/>
    <col min="9" max="10" width="12" style="1" customWidth="1"/>
    <col min="11" max="16384" width="8.75" style="1"/>
  </cols>
  <sheetData>
    <row r="1" spans="1:10">
      <c r="A1" s="332" t="s">
        <v>0</v>
      </c>
      <c r="B1" s="329" t="s">
        <v>5</v>
      </c>
      <c r="C1" s="330"/>
      <c r="D1" s="331"/>
      <c r="E1" s="329" t="s">
        <v>6</v>
      </c>
      <c r="F1" s="330"/>
      <c r="G1" s="331"/>
      <c r="H1" s="329" t="s">
        <v>108</v>
      </c>
      <c r="I1" s="330"/>
      <c r="J1" s="331"/>
    </row>
    <row r="2" spans="1:10" ht="19.5" thickBot="1">
      <c r="A2" s="333"/>
      <c r="B2" s="17" t="s">
        <v>1</v>
      </c>
      <c r="C2" s="18" t="s">
        <v>4</v>
      </c>
      <c r="D2" s="19" t="s">
        <v>3</v>
      </c>
      <c r="E2" s="17" t="s">
        <v>1</v>
      </c>
      <c r="F2" s="18" t="s">
        <v>4</v>
      </c>
      <c r="G2" s="19" t="s">
        <v>3</v>
      </c>
      <c r="H2" s="17" t="s">
        <v>1</v>
      </c>
      <c r="I2" s="18" t="s">
        <v>4</v>
      </c>
      <c r="J2" s="19" t="s">
        <v>3</v>
      </c>
    </row>
    <row r="3" spans="1:10">
      <c r="A3" s="118">
        <v>1</v>
      </c>
      <c r="B3" s="119"/>
      <c r="C3" s="120">
        <f>SUMIFS(仕訳入力!L:L,仕訳入力!F:F,1,仕訳入力!G:G,A3)</f>
        <v>0</v>
      </c>
      <c r="D3" s="121">
        <f>SUMIFS(仕訳入力!M:M,仕訳入力!F:F,1,仕訳入力!G:G,A3)</f>
        <v>0</v>
      </c>
      <c r="E3" s="119"/>
      <c r="F3" s="120">
        <f>SUMIFS(仕訳入力!L:L,仕訳入力!F:F,2,仕訳入力!G:G,A3)</f>
        <v>0</v>
      </c>
      <c r="G3" s="121">
        <f>SUMIFS(仕訳入力!M:M,仕訳入力!F:F,2,仕訳入力!G:G,A3)</f>
        <v>0</v>
      </c>
      <c r="H3" s="119"/>
      <c r="I3" s="120">
        <f>SUMIFS(仕訳入力!L:L,仕訳入力!F:F,3,仕訳入力!G:G,A3)</f>
        <v>0</v>
      </c>
      <c r="J3" s="121">
        <f>SUMIFS(仕訳入力!M:M,仕訳入力!F:F,3,仕訳入力!G:G,A3)</f>
        <v>0</v>
      </c>
    </row>
    <row r="4" spans="1:10">
      <c r="A4" s="13">
        <v>2</v>
      </c>
      <c r="B4" s="11"/>
      <c r="C4" s="106">
        <f>SUMIFS(仕訳入力!L:L,仕訳入力!F:F,1,仕訳入力!G:G,A4)</f>
        <v>0</v>
      </c>
      <c r="D4" s="107">
        <f>SUMIFS(仕訳入力!M:M,仕訳入力!F:F,1,仕訳入力!G:G,A4)</f>
        <v>0</v>
      </c>
      <c r="E4" s="11"/>
      <c r="F4" s="106">
        <f>SUMIFS(仕訳入力!L:L,仕訳入力!F:F,2,仕訳入力!G:G,A4)</f>
        <v>0</v>
      </c>
      <c r="G4" s="107">
        <f>SUMIFS(仕訳入力!M:M,仕訳入力!F:F,2,仕訳入力!G:G,A4)</f>
        <v>0</v>
      </c>
      <c r="H4" s="11"/>
      <c r="I4" s="106">
        <f>SUMIFS(仕訳入力!L:L,仕訳入力!F:F,3,仕訳入力!G:G,A4)</f>
        <v>0</v>
      </c>
      <c r="J4" s="107">
        <f>SUMIFS(仕訳入力!M:M,仕訳入力!F:F,3,仕訳入力!G:G,A4)</f>
        <v>0</v>
      </c>
    </row>
    <row r="5" spans="1:10">
      <c r="A5" s="13">
        <v>3</v>
      </c>
      <c r="B5" s="11"/>
      <c r="C5" s="106">
        <f>SUMIFS(仕訳入力!L:L,仕訳入力!F:F,1,仕訳入力!G:G,A5)</f>
        <v>0</v>
      </c>
      <c r="D5" s="107">
        <f>SUMIFS(仕訳入力!M:M,仕訳入力!F:F,1,仕訳入力!G:G,A5)</f>
        <v>0</v>
      </c>
      <c r="E5" s="11"/>
      <c r="F5" s="106">
        <f>SUMIFS(仕訳入力!L:L,仕訳入力!F:F,2,仕訳入力!G:G,A5)</f>
        <v>0</v>
      </c>
      <c r="G5" s="107">
        <f>SUMIFS(仕訳入力!M:M,仕訳入力!F:F,2,仕訳入力!G:G,A5)</f>
        <v>0</v>
      </c>
      <c r="H5" s="11"/>
      <c r="I5" s="106">
        <f>SUMIFS(仕訳入力!L:L,仕訳入力!F:F,3,仕訳入力!G:G,A5)</f>
        <v>0</v>
      </c>
      <c r="J5" s="107">
        <f>SUMIFS(仕訳入力!M:M,仕訳入力!F:F,3,仕訳入力!G:G,A5)</f>
        <v>0</v>
      </c>
    </row>
    <row r="6" spans="1:10">
      <c r="A6" s="13">
        <v>4</v>
      </c>
      <c r="B6" s="11"/>
      <c r="C6" s="106">
        <f>SUMIFS(仕訳入力!L:L,仕訳入力!F:F,1,仕訳入力!G:G,A6)</f>
        <v>0</v>
      </c>
      <c r="D6" s="107">
        <f>SUMIFS(仕訳入力!M:M,仕訳入力!F:F,1,仕訳入力!G:G,A6)</f>
        <v>0</v>
      </c>
      <c r="E6" s="11"/>
      <c r="F6" s="106">
        <f>SUMIFS(仕訳入力!L:L,仕訳入力!F:F,2,仕訳入力!G:G,A6)</f>
        <v>0</v>
      </c>
      <c r="G6" s="107">
        <f>SUMIFS(仕訳入力!M:M,仕訳入力!F:F,2,仕訳入力!G:G,A6)</f>
        <v>0</v>
      </c>
      <c r="H6" s="11"/>
      <c r="I6" s="106">
        <f>SUMIFS(仕訳入力!L:L,仕訳入力!F:F,3,仕訳入力!G:G,A6)</f>
        <v>0</v>
      </c>
      <c r="J6" s="107">
        <f>SUMIFS(仕訳入力!M:M,仕訳入力!F:F,3,仕訳入力!G:G,A6)</f>
        <v>0</v>
      </c>
    </row>
    <row r="7" spans="1:10">
      <c r="A7" s="13">
        <v>5</v>
      </c>
      <c r="B7" s="11"/>
      <c r="C7" s="106">
        <f>SUMIFS(仕訳入力!L:L,仕訳入力!F:F,1,仕訳入力!G:G,A7)</f>
        <v>0</v>
      </c>
      <c r="D7" s="107">
        <f>SUMIFS(仕訳入力!M:M,仕訳入力!F:F,1,仕訳入力!G:G,A7)</f>
        <v>0</v>
      </c>
      <c r="E7" s="11"/>
      <c r="F7" s="106">
        <f>SUMIFS(仕訳入力!L:L,仕訳入力!F:F,2,仕訳入力!G:G,A7)</f>
        <v>0</v>
      </c>
      <c r="G7" s="107">
        <f>SUMIFS(仕訳入力!M:M,仕訳入力!F:F,2,仕訳入力!G:G,A7)</f>
        <v>0</v>
      </c>
      <c r="H7" s="11"/>
      <c r="I7" s="106">
        <f>SUMIFS(仕訳入力!L:L,仕訳入力!F:F,3,仕訳入力!G:G,A7)</f>
        <v>0</v>
      </c>
      <c r="J7" s="107">
        <f>SUMIFS(仕訳入力!M:M,仕訳入力!F:F,3,仕訳入力!G:G,A7)</f>
        <v>0</v>
      </c>
    </row>
    <row r="8" spans="1:10">
      <c r="A8" s="13">
        <v>6</v>
      </c>
      <c r="B8" s="11"/>
      <c r="C8" s="106">
        <f>SUMIFS(仕訳入力!L:L,仕訳入力!F:F,1,仕訳入力!G:G,A8)</f>
        <v>0</v>
      </c>
      <c r="D8" s="107">
        <f>SUMIFS(仕訳入力!M:M,仕訳入力!F:F,1,仕訳入力!G:G,A8)</f>
        <v>0</v>
      </c>
      <c r="E8" s="11"/>
      <c r="F8" s="106">
        <f>SUMIFS(仕訳入力!L:L,仕訳入力!F:F,2,仕訳入力!G:G,A8)</f>
        <v>0</v>
      </c>
      <c r="G8" s="107">
        <f>SUMIFS(仕訳入力!M:M,仕訳入力!F:F,2,仕訳入力!G:G,A8)</f>
        <v>0</v>
      </c>
      <c r="H8" s="11"/>
      <c r="I8" s="106">
        <f>SUMIFS(仕訳入力!L:L,仕訳入力!F:F,3,仕訳入力!G:G,A8)</f>
        <v>0</v>
      </c>
      <c r="J8" s="107">
        <f>SUMIFS(仕訳入力!M:M,仕訳入力!F:F,3,仕訳入力!G:G,A8)</f>
        <v>0</v>
      </c>
    </row>
    <row r="9" spans="1:10">
      <c r="A9" s="13">
        <v>7</v>
      </c>
      <c r="B9" s="11"/>
      <c r="C9" s="106">
        <f>SUMIFS(仕訳入力!L:L,仕訳入力!F:F,1,仕訳入力!G:G,A9)</f>
        <v>0</v>
      </c>
      <c r="D9" s="107">
        <f>SUMIFS(仕訳入力!M:M,仕訳入力!F:F,1,仕訳入力!G:G,A9)</f>
        <v>0</v>
      </c>
      <c r="E9" s="11"/>
      <c r="F9" s="106">
        <f>SUMIFS(仕訳入力!L:L,仕訳入力!F:F,2,仕訳入力!G:G,A9)</f>
        <v>0</v>
      </c>
      <c r="G9" s="107">
        <f>SUMIFS(仕訳入力!M:M,仕訳入力!F:F,2,仕訳入力!G:G,A9)</f>
        <v>0</v>
      </c>
      <c r="H9" s="11"/>
      <c r="I9" s="106">
        <f>SUMIFS(仕訳入力!L:L,仕訳入力!F:F,3,仕訳入力!G:G,A9)</f>
        <v>0</v>
      </c>
      <c r="J9" s="107">
        <f>SUMIFS(仕訳入力!M:M,仕訳入力!F:F,3,仕訳入力!G:G,A9)</f>
        <v>0</v>
      </c>
    </row>
    <row r="10" spans="1:10">
      <c r="A10" s="13">
        <v>8</v>
      </c>
      <c r="B10" s="11"/>
      <c r="C10" s="106">
        <f>SUMIFS(仕訳入力!L:L,仕訳入力!F:F,1,仕訳入力!G:G,A10)</f>
        <v>0</v>
      </c>
      <c r="D10" s="107">
        <f>SUMIFS(仕訳入力!M:M,仕訳入力!F:F,1,仕訳入力!G:G,A10)</f>
        <v>0</v>
      </c>
      <c r="E10" s="11"/>
      <c r="F10" s="106">
        <f>SUMIFS(仕訳入力!L:L,仕訳入力!F:F,2,仕訳入力!G:G,A10)</f>
        <v>0</v>
      </c>
      <c r="G10" s="107">
        <f>SUMIFS(仕訳入力!M:M,仕訳入力!F:F,2,仕訳入力!G:G,A10)</f>
        <v>0</v>
      </c>
      <c r="H10" s="11"/>
      <c r="I10" s="106">
        <f>SUMIFS(仕訳入力!L:L,仕訳入力!F:F,3,仕訳入力!G:G,A10)</f>
        <v>0</v>
      </c>
      <c r="J10" s="107">
        <f>SUMIFS(仕訳入力!M:M,仕訳入力!F:F,3,仕訳入力!G:G,A10)</f>
        <v>0</v>
      </c>
    </row>
    <row r="11" spans="1:10">
      <c r="A11" s="13">
        <v>9</v>
      </c>
      <c r="B11" s="11"/>
      <c r="C11" s="106">
        <f>SUMIFS(仕訳入力!L:L,仕訳入力!F:F,1,仕訳入力!G:G,A11)</f>
        <v>0</v>
      </c>
      <c r="D11" s="107">
        <f>SUMIFS(仕訳入力!M:M,仕訳入力!F:F,1,仕訳入力!G:G,A11)</f>
        <v>0</v>
      </c>
      <c r="E11" s="11"/>
      <c r="F11" s="106">
        <f>SUMIFS(仕訳入力!L:L,仕訳入力!F:F,2,仕訳入力!G:G,A11)</f>
        <v>0</v>
      </c>
      <c r="G11" s="107">
        <f>SUMIFS(仕訳入力!M:M,仕訳入力!F:F,2,仕訳入力!G:G,A11)</f>
        <v>0</v>
      </c>
      <c r="H11" s="11"/>
      <c r="I11" s="106">
        <f>SUMIFS(仕訳入力!L:L,仕訳入力!F:F,3,仕訳入力!G:G,A11)</f>
        <v>0</v>
      </c>
      <c r="J11" s="107">
        <f>SUMIFS(仕訳入力!M:M,仕訳入力!F:F,3,仕訳入力!G:G,A11)</f>
        <v>0</v>
      </c>
    </row>
    <row r="12" spans="1:10">
      <c r="A12" s="13">
        <v>10</v>
      </c>
      <c r="B12" s="11"/>
      <c r="C12" s="106">
        <f>SUMIFS(仕訳入力!L:L,仕訳入力!F:F,1,仕訳入力!G:G,A12)</f>
        <v>0</v>
      </c>
      <c r="D12" s="107">
        <f>SUMIFS(仕訳入力!M:M,仕訳入力!F:F,1,仕訳入力!G:G,A12)</f>
        <v>0</v>
      </c>
      <c r="E12" s="11"/>
      <c r="F12" s="106">
        <f>SUMIFS(仕訳入力!L:L,仕訳入力!F:F,2,仕訳入力!G:G,A12)</f>
        <v>0</v>
      </c>
      <c r="G12" s="107">
        <f>SUMIFS(仕訳入力!M:M,仕訳入力!F:F,2,仕訳入力!G:G,A12)</f>
        <v>0</v>
      </c>
      <c r="H12" s="11"/>
      <c r="I12" s="106">
        <f>SUMIFS(仕訳入力!L:L,仕訳入力!F:F,3,仕訳入力!G:G,A12)</f>
        <v>0</v>
      </c>
      <c r="J12" s="107">
        <f>SUMIFS(仕訳入力!M:M,仕訳入力!F:F,3,仕訳入力!G:G,A12)</f>
        <v>0</v>
      </c>
    </row>
    <row r="13" spans="1:10">
      <c r="A13" s="13">
        <v>11</v>
      </c>
      <c r="B13" s="11"/>
      <c r="C13" s="106">
        <f>SUMIFS(仕訳入力!L:L,仕訳入力!F:F,1,仕訳入力!G:G,A13)</f>
        <v>0</v>
      </c>
      <c r="D13" s="107">
        <f>SUMIFS(仕訳入力!M:M,仕訳入力!F:F,1,仕訳入力!G:G,A13)</f>
        <v>0</v>
      </c>
      <c r="E13" s="11"/>
      <c r="F13" s="106">
        <f>SUMIFS(仕訳入力!L:L,仕訳入力!F:F,2,仕訳入力!G:G,A13)</f>
        <v>0</v>
      </c>
      <c r="G13" s="107">
        <f>SUMIFS(仕訳入力!M:M,仕訳入力!F:F,2,仕訳入力!G:G,A13)</f>
        <v>0</v>
      </c>
      <c r="H13" s="11"/>
      <c r="I13" s="106">
        <f>SUMIFS(仕訳入力!L:L,仕訳入力!F:F,3,仕訳入力!G:G,A13)</f>
        <v>0</v>
      </c>
      <c r="J13" s="107">
        <f>SUMIFS(仕訳入力!M:M,仕訳入力!F:F,3,仕訳入力!G:G,A13)</f>
        <v>0</v>
      </c>
    </row>
    <row r="14" spans="1:10">
      <c r="A14" s="13">
        <v>12</v>
      </c>
      <c r="B14" s="11"/>
      <c r="C14" s="106">
        <f>SUMIFS(仕訳入力!L:L,仕訳入力!F:F,1,仕訳入力!G:G,A14)</f>
        <v>0</v>
      </c>
      <c r="D14" s="107">
        <f>SUMIFS(仕訳入力!M:M,仕訳入力!F:F,1,仕訳入力!G:G,A14)</f>
        <v>0</v>
      </c>
      <c r="E14" s="11"/>
      <c r="F14" s="106">
        <f>SUMIFS(仕訳入力!L:L,仕訳入力!F:F,2,仕訳入力!G:G,A14)</f>
        <v>0</v>
      </c>
      <c r="G14" s="107">
        <f>SUMIFS(仕訳入力!M:M,仕訳入力!F:F,2,仕訳入力!G:G,A14)</f>
        <v>0</v>
      </c>
      <c r="H14" s="11"/>
      <c r="I14" s="106">
        <f>SUMIFS(仕訳入力!L:L,仕訳入力!F:F,3,仕訳入力!G:G,A14)</f>
        <v>0</v>
      </c>
      <c r="J14" s="107">
        <f>SUMIFS(仕訳入力!M:M,仕訳入力!F:F,3,仕訳入力!G:G,A14)</f>
        <v>0</v>
      </c>
    </row>
    <row r="15" spans="1:10">
      <c r="A15" s="13">
        <v>13</v>
      </c>
      <c r="B15" s="11"/>
      <c r="C15" s="106">
        <f>SUMIFS(仕訳入力!L:L,仕訳入力!F:F,1,仕訳入力!G:G,A15)</f>
        <v>0</v>
      </c>
      <c r="D15" s="107">
        <f>SUMIFS(仕訳入力!M:M,仕訳入力!F:F,1,仕訳入力!G:G,A15)</f>
        <v>0</v>
      </c>
      <c r="E15" s="11"/>
      <c r="F15" s="106">
        <f>SUMIFS(仕訳入力!L:L,仕訳入力!F:F,2,仕訳入力!G:G,A15)</f>
        <v>0</v>
      </c>
      <c r="G15" s="107">
        <f>SUMIFS(仕訳入力!M:M,仕訳入力!F:F,2,仕訳入力!G:G,A15)</f>
        <v>0</v>
      </c>
      <c r="H15" s="11"/>
      <c r="I15" s="106">
        <f>SUMIFS(仕訳入力!L:L,仕訳入力!F:F,3,仕訳入力!G:G,A15)</f>
        <v>0</v>
      </c>
      <c r="J15" s="107">
        <f>SUMIFS(仕訳入力!M:M,仕訳入力!F:F,3,仕訳入力!G:G,A15)</f>
        <v>0</v>
      </c>
    </row>
    <row r="16" spans="1:10">
      <c r="A16" s="13">
        <v>14</v>
      </c>
      <c r="B16" s="11"/>
      <c r="C16" s="106">
        <f>SUMIFS(仕訳入力!L:L,仕訳入力!F:F,1,仕訳入力!G:G,A16)</f>
        <v>0</v>
      </c>
      <c r="D16" s="107">
        <f>SUMIFS(仕訳入力!M:M,仕訳入力!F:F,1,仕訳入力!G:G,A16)</f>
        <v>0</v>
      </c>
      <c r="E16" s="11"/>
      <c r="F16" s="106">
        <f>SUMIFS(仕訳入力!L:L,仕訳入力!F:F,2,仕訳入力!G:G,A16)</f>
        <v>0</v>
      </c>
      <c r="G16" s="107">
        <f>SUMIFS(仕訳入力!M:M,仕訳入力!F:F,2,仕訳入力!G:G,A16)</f>
        <v>0</v>
      </c>
      <c r="H16" s="11"/>
      <c r="I16" s="106">
        <f>SUMIFS(仕訳入力!L:L,仕訳入力!F:F,3,仕訳入力!G:G,A16)</f>
        <v>0</v>
      </c>
      <c r="J16" s="107">
        <f>SUMIFS(仕訳入力!M:M,仕訳入力!F:F,3,仕訳入力!G:G,A16)</f>
        <v>0</v>
      </c>
    </row>
    <row r="17" spans="1:10">
      <c r="A17" s="13">
        <v>15</v>
      </c>
      <c r="B17" s="11"/>
      <c r="C17" s="106">
        <f>SUMIFS(仕訳入力!L:L,仕訳入力!F:F,1,仕訳入力!G:G,A17)</f>
        <v>0</v>
      </c>
      <c r="D17" s="107">
        <f>SUMIFS(仕訳入力!M:M,仕訳入力!F:F,1,仕訳入力!G:G,A17)</f>
        <v>0</v>
      </c>
      <c r="E17" s="11"/>
      <c r="F17" s="106">
        <f>SUMIFS(仕訳入力!L:L,仕訳入力!F:F,2,仕訳入力!G:G,A17)</f>
        <v>0</v>
      </c>
      <c r="G17" s="107">
        <f>SUMIFS(仕訳入力!M:M,仕訳入力!F:F,2,仕訳入力!G:G,A17)</f>
        <v>0</v>
      </c>
      <c r="H17" s="11"/>
      <c r="I17" s="106">
        <f>SUMIFS(仕訳入力!L:L,仕訳入力!F:F,3,仕訳入力!G:G,A17)</f>
        <v>0</v>
      </c>
      <c r="J17" s="107">
        <f>SUMIFS(仕訳入力!M:M,仕訳入力!F:F,3,仕訳入力!G:G,A17)</f>
        <v>0</v>
      </c>
    </row>
    <row r="18" spans="1:10">
      <c r="A18" s="13">
        <v>16</v>
      </c>
      <c r="B18" s="11"/>
      <c r="C18" s="106">
        <f>SUMIFS(仕訳入力!L:L,仕訳入力!F:F,1,仕訳入力!G:G,A18)</f>
        <v>0</v>
      </c>
      <c r="D18" s="107">
        <f>SUMIFS(仕訳入力!M:M,仕訳入力!F:F,1,仕訳入力!G:G,A18)</f>
        <v>0</v>
      </c>
      <c r="E18" s="11"/>
      <c r="F18" s="106">
        <f>SUMIFS(仕訳入力!L:L,仕訳入力!F:F,2,仕訳入力!G:G,A18)</f>
        <v>0</v>
      </c>
      <c r="G18" s="107">
        <f>SUMIFS(仕訳入力!M:M,仕訳入力!F:F,2,仕訳入力!G:G,A18)</f>
        <v>0</v>
      </c>
      <c r="H18" s="11"/>
      <c r="I18" s="106">
        <f>SUMIFS(仕訳入力!L:L,仕訳入力!F:F,3,仕訳入力!G:G,A18)</f>
        <v>0</v>
      </c>
      <c r="J18" s="107">
        <f>SUMIFS(仕訳入力!M:M,仕訳入力!F:F,3,仕訳入力!G:G,A18)</f>
        <v>0</v>
      </c>
    </row>
    <row r="19" spans="1:10">
      <c r="A19" s="13">
        <v>17</v>
      </c>
      <c r="B19" s="11"/>
      <c r="C19" s="106">
        <f>SUMIFS(仕訳入力!L:L,仕訳入力!F:F,1,仕訳入力!G:G,A19)</f>
        <v>0</v>
      </c>
      <c r="D19" s="107">
        <f>SUMIFS(仕訳入力!M:M,仕訳入力!F:F,1,仕訳入力!G:G,A19)</f>
        <v>0</v>
      </c>
      <c r="E19" s="11"/>
      <c r="F19" s="106">
        <f>SUMIFS(仕訳入力!L:L,仕訳入力!F:F,2,仕訳入力!G:G,A19)</f>
        <v>0</v>
      </c>
      <c r="G19" s="107">
        <f>SUMIFS(仕訳入力!M:M,仕訳入力!F:F,2,仕訳入力!G:G,A19)</f>
        <v>0</v>
      </c>
      <c r="H19" s="11"/>
      <c r="I19" s="106">
        <f>SUMIFS(仕訳入力!L:L,仕訳入力!F:F,3,仕訳入力!G:G,A19)</f>
        <v>0</v>
      </c>
      <c r="J19" s="107">
        <f>SUMIFS(仕訳入力!M:M,仕訳入力!F:F,3,仕訳入力!G:G,A19)</f>
        <v>0</v>
      </c>
    </row>
    <row r="20" spans="1:10">
      <c r="A20" s="13">
        <v>18</v>
      </c>
      <c r="B20" s="11"/>
      <c r="C20" s="106">
        <f>SUMIFS(仕訳入力!L:L,仕訳入力!F:F,1,仕訳入力!G:G,A20)</f>
        <v>0</v>
      </c>
      <c r="D20" s="107">
        <f>SUMIFS(仕訳入力!M:M,仕訳入力!F:F,1,仕訳入力!G:G,A20)</f>
        <v>0</v>
      </c>
      <c r="E20" s="11"/>
      <c r="F20" s="106">
        <f>SUMIFS(仕訳入力!L:L,仕訳入力!F:F,2,仕訳入力!G:G,A20)</f>
        <v>0</v>
      </c>
      <c r="G20" s="107">
        <f>SUMIFS(仕訳入力!M:M,仕訳入力!F:F,2,仕訳入力!G:G,A20)</f>
        <v>0</v>
      </c>
      <c r="H20" s="11"/>
      <c r="I20" s="106">
        <f>SUMIFS(仕訳入力!L:L,仕訳入力!F:F,3,仕訳入力!G:G,A20)</f>
        <v>0</v>
      </c>
      <c r="J20" s="107">
        <f>SUMIFS(仕訳入力!M:M,仕訳入力!F:F,3,仕訳入力!G:G,A20)</f>
        <v>0</v>
      </c>
    </row>
    <row r="21" spans="1:10">
      <c r="A21" s="13">
        <v>19</v>
      </c>
      <c r="B21" s="11"/>
      <c r="C21" s="106">
        <f>SUMIFS(仕訳入力!L:L,仕訳入力!F:F,1,仕訳入力!G:G,A21)</f>
        <v>0</v>
      </c>
      <c r="D21" s="107">
        <f>SUMIFS(仕訳入力!M:M,仕訳入力!F:F,1,仕訳入力!G:G,A21)</f>
        <v>0</v>
      </c>
      <c r="E21" s="11"/>
      <c r="F21" s="106">
        <f>SUMIFS(仕訳入力!L:L,仕訳入力!F:F,2,仕訳入力!G:G,A21)</f>
        <v>0</v>
      </c>
      <c r="G21" s="107">
        <f>SUMIFS(仕訳入力!M:M,仕訳入力!F:F,2,仕訳入力!G:G,A21)</f>
        <v>0</v>
      </c>
      <c r="H21" s="11"/>
      <c r="I21" s="106">
        <f>SUMIFS(仕訳入力!L:L,仕訳入力!F:F,3,仕訳入力!G:G,A21)</f>
        <v>0</v>
      </c>
      <c r="J21" s="107">
        <f>SUMIFS(仕訳入力!M:M,仕訳入力!F:F,3,仕訳入力!G:G,A21)</f>
        <v>0</v>
      </c>
    </row>
    <row r="22" spans="1:10">
      <c r="A22" s="13">
        <v>20</v>
      </c>
      <c r="B22" s="11"/>
      <c r="C22" s="106">
        <f>SUMIFS(仕訳入力!L:L,仕訳入力!F:F,1,仕訳入力!G:G,A22)</f>
        <v>0</v>
      </c>
      <c r="D22" s="107">
        <f>SUMIFS(仕訳入力!M:M,仕訳入力!F:F,1,仕訳入力!G:G,A22)</f>
        <v>0</v>
      </c>
      <c r="E22" s="11"/>
      <c r="F22" s="106">
        <f>SUMIFS(仕訳入力!L:L,仕訳入力!F:F,2,仕訳入力!G:G,A22)</f>
        <v>0</v>
      </c>
      <c r="G22" s="107">
        <f>SUMIFS(仕訳入力!M:M,仕訳入力!F:F,2,仕訳入力!G:G,A22)</f>
        <v>0</v>
      </c>
      <c r="H22" s="11"/>
      <c r="I22" s="106">
        <f>SUMIFS(仕訳入力!L:L,仕訳入力!F:F,3,仕訳入力!G:G,A22)</f>
        <v>0</v>
      </c>
      <c r="J22" s="107">
        <f>SUMIFS(仕訳入力!M:M,仕訳入力!F:F,3,仕訳入力!G:G,A22)</f>
        <v>0</v>
      </c>
    </row>
    <row r="23" spans="1:10">
      <c r="A23" s="13">
        <v>21</v>
      </c>
      <c r="B23" s="11"/>
      <c r="C23" s="106">
        <f>SUMIFS(仕訳入力!L:L,仕訳入力!F:F,1,仕訳入力!G:G,A23)</f>
        <v>0</v>
      </c>
      <c r="D23" s="107">
        <f>SUMIFS(仕訳入力!M:M,仕訳入力!F:F,1,仕訳入力!G:G,A23)</f>
        <v>0</v>
      </c>
      <c r="E23" s="11"/>
      <c r="F23" s="106">
        <f>SUMIFS(仕訳入力!L:L,仕訳入力!F:F,2,仕訳入力!G:G,A23)</f>
        <v>0</v>
      </c>
      <c r="G23" s="107">
        <f>SUMIFS(仕訳入力!M:M,仕訳入力!F:F,2,仕訳入力!G:G,A23)</f>
        <v>0</v>
      </c>
      <c r="H23" s="11"/>
      <c r="I23" s="106">
        <f>SUMIFS(仕訳入力!L:L,仕訳入力!F:F,3,仕訳入力!G:G,A23)</f>
        <v>0</v>
      </c>
      <c r="J23" s="107">
        <f>SUMIFS(仕訳入力!M:M,仕訳入力!F:F,3,仕訳入力!G:G,A23)</f>
        <v>0</v>
      </c>
    </row>
    <row r="24" spans="1:10">
      <c r="A24" s="13">
        <v>22</v>
      </c>
      <c r="B24" s="11"/>
      <c r="C24" s="106">
        <f>SUMIFS(仕訳入力!L:L,仕訳入力!F:F,1,仕訳入力!G:G,A24)</f>
        <v>0</v>
      </c>
      <c r="D24" s="107">
        <f>SUMIFS(仕訳入力!M:M,仕訳入力!F:F,1,仕訳入力!G:G,A24)</f>
        <v>0</v>
      </c>
      <c r="E24" s="11"/>
      <c r="F24" s="106">
        <f>SUMIFS(仕訳入力!L:L,仕訳入力!F:F,2,仕訳入力!G:G,A24)</f>
        <v>0</v>
      </c>
      <c r="G24" s="107">
        <f>SUMIFS(仕訳入力!M:M,仕訳入力!F:F,2,仕訳入力!G:G,A24)</f>
        <v>0</v>
      </c>
      <c r="H24" s="11"/>
      <c r="I24" s="106">
        <f>SUMIFS(仕訳入力!L:L,仕訳入力!F:F,3,仕訳入力!G:G,A24)</f>
        <v>0</v>
      </c>
      <c r="J24" s="107">
        <f>SUMIFS(仕訳入力!M:M,仕訳入力!F:F,3,仕訳入力!G:G,A24)</f>
        <v>0</v>
      </c>
    </row>
    <row r="25" spans="1:10">
      <c r="A25" s="13">
        <v>23</v>
      </c>
      <c r="B25" s="11"/>
      <c r="C25" s="106">
        <f>SUMIFS(仕訳入力!L:L,仕訳入力!F:F,1,仕訳入力!G:G,A25)</f>
        <v>0</v>
      </c>
      <c r="D25" s="107">
        <f>SUMIFS(仕訳入力!M:M,仕訳入力!F:F,1,仕訳入力!G:G,A25)</f>
        <v>0</v>
      </c>
      <c r="E25" s="11"/>
      <c r="F25" s="106">
        <f>SUMIFS(仕訳入力!L:L,仕訳入力!F:F,2,仕訳入力!G:G,A25)</f>
        <v>0</v>
      </c>
      <c r="G25" s="107">
        <f>SUMIFS(仕訳入力!M:M,仕訳入力!F:F,2,仕訳入力!G:G,A25)</f>
        <v>0</v>
      </c>
      <c r="H25" s="11"/>
      <c r="I25" s="106">
        <f>SUMIFS(仕訳入力!L:L,仕訳入力!F:F,3,仕訳入力!G:G,A25)</f>
        <v>0</v>
      </c>
      <c r="J25" s="107">
        <f>SUMIFS(仕訳入力!M:M,仕訳入力!F:F,3,仕訳入力!G:G,A25)</f>
        <v>0</v>
      </c>
    </row>
    <row r="26" spans="1:10">
      <c r="A26" s="13">
        <v>24</v>
      </c>
      <c r="B26" s="11"/>
      <c r="C26" s="106">
        <f>SUMIFS(仕訳入力!L:L,仕訳入力!F:F,1,仕訳入力!G:G,A26)</f>
        <v>0</v>
      </c>
      <c r="D26" s="107">
        <f>SUMIFS(仕訳入力!M:M,仕訳入力!F:F,1,仕訳入力!G:G,A26)</f>
        <v>0</v>
      </c>
      <c r="E26" s="11"/>
      <c r="F26" s="106">
        <f>SUMIFS(仕訳入力!L:L,仕訳入力!F:F,2,仕訳入力!G:G,A26)</f>
        <v>0</v>
      </c>
      <c r="G26" s="107">
        <f>SUMIFS(仕訳入力!M:M,仕訳入力!F:F,2,仕訳入力!G:G,A26)</f>
        <v>0</v>
      </c>
      <c r="H26" s="11"/>
      <c r="I26" s="106">
        <f>SUMIFS(仕訳入力!L:L,仕訳入力!F:F,3,仕訳入力!G:G,A26)</f>
        <v>0</v>
      </c>
      <c r="J26" s="107">
        <f>SUMIFS(仕訳入力!M:M,仕訳入力!F:F,3,仕訳入力!G:G,A26)</f>
        <v>0</v>
      </c>
    </row>
    <row r="27" spans="1:10">
      <c r="A27" s="13">
        <v>25</v>
      </c>
      <c r="B27" s="11"/>
      <c r="C27" s="106">
        <f>SUMIFS(仕訳入力!L:L,仕訳入力!F:F,1,仕訳入力!G:G,A27)</f>
        <v>0</v>
      </c>
      <c r="D27" s="107">
        <f>SUMIFS(仕訳入力!M:M,仕訳入力!F:F,1,仕訳入力!G:G,A27)</f>
        <v>0</v>
      </c>
      <c r="E27" s="11"/>
      <c r="F27" s="106">
        <f>SUMIFS(仕訳入力!L:L,仕訳入力!F:F,2,仕訳入力!G:G,A27)</f>
        <v>0</v>
      </c>
      <c r="G27" s="107">
        <f>SUMIFS(仕訳入力!M:M,仕訳入力!F:F,2,仕訳入力!G:G,A27)</f>
        <v>0</v>
      </c>
      <c r="H27" s="11"/>
      <c r="I27" s="106">
        <f>SUMIFS(仕訳入力!L:L,仕訳入力!F:F,3,仕訳入力!G:G,A27)</f>
        <v>0</v>
      </c>
      <c r="J27" s="107">
        <f>SUMIFS(仕訳入力!M:M,仕訳入力!F:F,3,仕訳入力!G:G,A27)</f>
        <v>0</v>
      </c>
    </row>
    <row r="28" spans="1:10">
      <c r="A28" s="13">
        <v>26</v>
      </c>
      <c r="B28" s="11"/>
      <c r="C28" s="106">
        <f>SUMIFS(仕訳入力!L:L,仕訳入力!F:F,1,仕訳入力!G:G,A28)</f>
        <v>0</v>
      </c>
      <c r="D28" s="107">
        <f>SUMIFS(仕訳入力!M:M,仕訳入力!F:F,1,仕訳入力!G:G,A28)</f>
        <v>0</v>
      </c>
      <c r="E28" s="11"/>
      <c r="F28" s="106">
        <f>SUMIFS(仕訳入力!L:L,仕訳入力!F:F,2,仕訳入力!G:G,A28)</f>
        <v>0</v>
      </c>
      <c r="G28" s="107">
        <f>SUMIFS(仕訳入力!M:M,仕訳入力!F:F,2,仕訳入力!G:G,A28)</f>
        <v>0</v>
      </c>
      <c r="H28" s="11"/>
      <c r="I28" s="106">
        <f>SUMIFS(仕訳入力!L:L,仕訳入力!F:F,3,仕訳入力!G:G,A28)</f>
        <v>0</v>
      </c>
      <c r="J28" s="107">
        <f>SUMIFS(仕訳入力!M:M,仕訳入力!F:F,3,仕訳入力!G:G,A28)</f>
        <v>0</v>
      </c>
    </row>
    <row r="29" spans="1:10">
      <c r="A29" s="13">
        <v>27</v>
      </c>
      <c r="B29" s="11"/>
      <c r="C29" s="106">
        <f>SUMIFS(仕訳入力!L:L,仕訳入力!F:F,1,仕訳入力!G:G,A29)</f>
        <v>0</v>
      </c>
      <c r="D29" s="107">
        <f>SUMIFS(仕訳入力!M:M,仕訳入力!F:F,1,仕訳入力!G:G,A29)</f>
        <v>0</v>
      </c>
      <c r="E29" s="11"/>
      <c r="F29" s="106">
        <f>SUMIFS(仕訳入力!L:L,仕訳入力!F:F,2,仕訳入力!G:G,A29)</f>
        <v>0</v>
      </c>
      <c r="G29" s="107">
        <f>SUMIFS(仕訳入力!M:M,仕訳入力!F:F,2,仕訳入力!G:G,A29)</f>
        <v>0</v>
      </c>
      <c r="H29" s="11"/>
      <c r="I29" s="106">
        <f>SUMIFS(仕訳入力!L:L,仕訳入力!F:F,3,仕訳入力!G:G,A29)</f>
        <v>0</v>
      </c>
      <c r="J29" s="107">
        <f>SUMIFS(仕訳入力!M:M,仕訳入力!F:F,3,仕訳入力!G:G,A29)</f>
        <v>0</v>
      </c>
    </row>
    <row r="30" spans="1:10">
      <c r="A30" s="13">
        <v>28</v>
      </c>
      <c r="B30" s="11"/>
      <c r="C30" s="106">
        <f>SUMIFS(仕訳入力!L:L,仕訳入力!F:F,1,仕訳入力!G:G,A30)</f>
        <v>0</v>
      </c>
      <c r="D30" s="107">
        <f>SUMIFS(仕訳入力!M:M,仕訳入力!F:F,1,仕訳入力!G:G,A30)</f>
        <v>0</v>
      </c>
      <c r="E30" s="11"/>
      <c r="F30" s="106">
        <f>SUMIFS(仕訳入力!L:L,仕訳入力!F:F,2,仕訳入力!G:G,A30)</f>
        <v>0</v>
      </c>
      <c r="G30" s="107">
        <f>SUMIFS(仕訳入力!M:M,仕訳入力!F:F,2,仕訳入力!G:G,A30)</f>
        <v>0</v>
      </c>
      <c r="H30" s="11"/>
      <c r="I30" s="106">
        <f>SUMIFS(仕訳入力!L:L,仕訳入力!F:F,3,仕訳入力!G:G,A30)</f>
        <v>0</v>
      </c>
      <c r="J30" s="107">
        <f>SUMIFS(仕訳入力!M:M,仕訳入力!F:F,3,仕訳入力!G:G,A30)</f>
        <v>0</v>
      </c>
    </row>
    <row r="31" spans="1:10">
      <c r="A31" s="13">
        <v>29</v>
      </c>
      <c r="B31" s="11"/>
      <c r="C31" s="106">
        <f>SUMIFS(仕訳入力!L:L,仕訳入力!F:F,1,仕訳入力!G:G,A31)</f>
        <v>0</v>
      </c>
      <c r="D31" s="107">
        <f>SUMIFS(仕訳入力!M:M,仕訳入力!F:F,1,仕訳入力!G:G,A31)</f>
        <v>0</v>
      </c>
      <c r="E31" s="11"/>
      <c r="F31" s="106">
        <f>SUMIFS(仕訳入力!L:L,仕訳入力!F:F,2,仕訳入力!G:G,A31)</f>
        <v>0</v>
      </c>
      <c r="G31" s="107">
        <f>SUMIFS(仕訳入力!M:M,仕訳入力!F:F,2,仕訳入力!G:G,A31)</f>
        <v>0</v>
      </c>
      <c r="H31" s="11"/>
      <c r="I31" s="106">
        <f>SUMIFS(仕訳入力!L:L,仕訳入力!F:F,3,仕訳入力!G:G,A31)</f>
        <v>0</v>
      </c>
      <c r="J31" s="107">
        <f>SUMIFS(仕訳入力!M:M,仕訳入力!F:F,3,仕訳入力!G:G,A31)</f>
        <v>0</v>
      </c>
    </row>
    <row r="32" spans="1:10">
      <c r="A32" s="13">
        <v>30</v>
      </c>
      <c r="B32" s="11"/>
      <c r="C32" s="106">
        <f>SUMIFS(仕訳入力!L:L,仕訳入力!F:F,1,仕訳入力!G:G,A32)</f>
        <v>0</v>
      </c>
      <c r="D32" s="107">
        <f>SUMIFS(仕訳入力!M:M,仕訳入力!F:F,1,仕訳入力!G:G,A32)</f>
        <v>0</v>
      </c>
      <c r="E32" s="11"/>
      <c r="F32" s="106">
        <f>SUMIFS(仕訳入力!L:L,仕訳入力!F:F,2,仕訳入力!G:G,A32)</f>
        <v>0</v>
      </c>
      <c r="G32" s="107">
        <f>SUMIFS(仕訳入力!M:M,仕訳入力!F:F,2,仕訳入力!G:G,A32)</f>
        <v>0</v>
      </c>
      <c r="H32" s="11"/>
      <c r="I32" s="106">
        <f>SUMIFS(仕訳入力!L:L,仕訳入力!F:F,3,仕訳入力!G:G,A32)</f>
        <v>0</v>
      </c>
      <c r="J32" s="107">
        <f>SUMIFS(仕訳入力!M:M,仕訳入力!F:F,3,仕訳入力!G:G,A32)</f>
        <v>0</v>
      </c>
    </row>
    <row r="33" spans="1:10">
      <c r="A33" s="13">
        <v>31</v>
      </c>
      <c r="B33" s="11"/>
      <c r="C33" s="106">
        <f>SUMIFS(仕訳入力!L:L,仕訳入力!F:F,1,仕訳入力!G:G,A33)</f>
        <v>0</v>
      </c>
      <c r="D33" s="107">
        <f>SUMIFS(仕訳入力!M:M,仕訳入力!F:F,1,仕訳入力!G:G,A33)</f>
        <v>0</v>
      </c>
      <c r="E33" s="11"/>
      <c r="F33" s="106">
        <f>SUMIFS(仕訳入力!L:L,仕訳入力!F:F,2,仕訳入力!G:G,A33)</f>
        <v>0</v>
      </c>
      <c r="G33" s="107">
        <f>SUMIFS(仕訳入力!M:M,仕訳入力!F:F,2,仕訳入力!G:G,A33)</f>
        <v>0</v>
      </c>
      <c r="H33" s="11"/>
      <c r="I33" s="106">
        <f>SUMIFS(仕訳入力!L:L,仕訳入力!F:F,3,仕訳入力!G:G,A33)</f>
        <v>0</v>
      </c>
      <c r="J33" s="107">
        <f>SUMIFS(仕訳入力!M:M,仕訳入力!F:F,3,仕訳入力!G:G,A33)</f>
        <v>0</v>
      </c>
    </row>
    <row r="34" spans="1:10">
      <c r="A34" s="13">
        <v>32</v>
      </c>
      <c r="B34" s="11"/>
      <c r="C34" s="106">
        <f>SUMIFS(仕訳入力!L:L,仕訳入力!F:F,1,仕訳入力!G:G,A34)</f>
        <v>0</v>
      </c>
      <c r="D34" s="107">
        <f>SUMIFS(仕訳入力!M:M,仕訳入力!F:F,1,仕訳入力!G:G,A34)</f>
        <v>0</v>
      </c>
      <c r="E34" s="11"/>
      <c r="F34" s="106">
        <f>SUMIFS(仕訳入力!L:L,仕訳入力!F:F,2,仕訳入力!G:G,A34)</f>
        <v>0</v>
      </c>
      <c r="G34" s="107">
        <f>SUMIFS(仕訳入力!M:M,仕訳入力!F:F,2,仕訳入力!G:G,A34)</f>
        <v>0</v>
      </c>
      <c r="H34" s="11"/>
      <c r="I34" s="106">
        <f>SUMIFS(仕訳入力!L:L,仕訳入力!F:F,3,仕訳入力!G:G,A34)</f>
        <v>0</v>
      </c>
      <c r="J34" s="107">
        <f>SUMIFS(仕訳入力!M:M,仕訳入力!F:F,3,仕訳入力!G:G,A34)</f>
        <v>0</v>
      </c>
    </row>
    <row r="35" spans="1:10">
      <c r="A35" s="13">
        <v>33</v>
      </c>
      <c r="B35" s="11"/>
      <c r="C35" s="106">
        <f>SUMIFS(仕訳入力!L:L,仕訳入力!F:F,1,仕訳入力!G:G,A35)</f>
        <v>0</v>
      </c>
      <c r="D35" s="107">
        <f>SUMIFS(仕訳入力!M:M,仕訳入力!F:F,1,仕訳入力!G:G,A35)</f>
        <v>0</v>
      </c>
      <c r="E35" s="11"/>
      <c r="F35" s="106">
        <f>SUMIFS(仕訳入力!L:L,仕訳入力!F:F,2,仕訳入力!G:G,A35)</f>
        <v>0</v>
      </c>
      <c r="G35" s="107">
        <f>SUMIFS(仕訳入力!M:M,仕訳入力!F:F,2,仕訳入力!G:G,A35)</f>
        <v>0</v>
      </c>
      <c r="H35" s="11"/>
      <c r="I35" s="106">
        <f>SUMIFS(仕訳入力!L:L,仕訳入力!F:F,3,仕訳入力!G:G,A35)</f>
        <v>0</v>
      </c>
      <c r="J35" s="107">
        <f>SUMIFS(仕訳入力!M:M,仕訳入力!F:F,3,仕訳入力!G:G,A35)</f>
        <v>0</v>
      </c>
    </row>
    <row r="36" spans="1:10">
      <c r="A36" s="13">
        <v>34</v>
      </c>
      <c r="B36" s="11"/>
      <c r="C36" s="106">
        <f>SUMIFS(仕訳入力!L:L,仕訳入力!F:F,1,仕訳入力!G:G,A36)</f>
        <v>0</v>
      </c>
      <c r="D36" s="107">
        <f>SUMIFS(仕訳入力!M:M,仕訳入力!F:F,1,仕訳入力!G:G,A36)</f>
        <v>0</v>
      </c>
      <c r="E36" s="11"/>
      <c r="F36" s="106">
        <f>SUMIFS(仕訳入力!L:L,仕訳入力!F:F,2,仕訳入力!G:G,A36)</f>
        <v>0</v>
      </c>
      <c r="G36" s="107">
        <f>SUMIFS(仕訳入力!M:M,仕訳入力!F:F,2,仕訳入力!G:G,A36)</f>
        <v>0</v>
      </c>
      <c r="H36" s="11"/>
      <c r="I36" s="106">
        <f>SUMIFS(仕訳入力!L:L,仕訳入力!F:F,3,仕訳入力!G:G,A36)</f>
        <v>0</v>
      </c>
      <c r="J36" s="107">
        <f>SUMIFS(仕訳入力!M:M,仕訳入力!F:F,3,仕訳入力!G:G,A36)</f>
        <v>0</v>
      </c>
    </row>
    <row r="37" spans="1:10">
      <c r="A37" s="13">
        <v>35</v>
      </c>
      <c r="B37" s="11"/>
      <c r="C37" s="106">
        <f>SUMIFS(仕訳入力!L:L,仕訳入力!F:F,1,仕訳入力!G:G,A37)</f>
        <v>0</v>
      </c>
      <c r="D37" s="107">
        <f>SUMIFS(仕訳入力!M:M,仕訳入力!F:F,1,仕訳入力!G:G,A37)</f>
        <v>0</v>
      </c>
      <c r="E37" s="11"/>
      <c r="F37" s="106">
        <f>SUMIFS(仕訳入力!L:L,仕訳入力!F:F,2,仕訳入力!G:G,A37)</f>
        <v>0</v>
      </c>
      <c r="G37" s="107">
        <f>SUMIFS(仕訳入力!M:M,仕訳入力!F:F,2,仕訳入力!G:G,A37)</f>
        <v>0</v>
      </c>
      <c r="H37" s="11"/>
      <c r="I37" s="106">
        <f>SUMIFS(仕訳入力!L:L,仕訳入力!F:F,3,仕訳入力!G:G,A37)</f>
        <v>0</v>
      </c>
      <c r="J37" s="107">
        <f>SUMIFS(仕訳入力!M:M,仕訳入力!F:F,3,仕訳入力!G:G,A37)</f>
        <v>0</v>
      </c>
    </row>
    <row r="38" spans="1:10">
      <c r="A38" s="13">
        <v>36</v>
      </c>
      <c r="B38" s="11"/>
      <c r="C38" s="106">
        <f>SUMIFS(仕訳入力!L:L,仕訳入力!F:F,1,仕訳入力!G:G,A38)</f>
        <v>0</v>
      </c>
      <c r="D38" s="107">
        <f>SUMIFS(仕訳入力!M:M,仕訳入力!F:F,1,仕訳入力!G:G,A38)</f>
        <v>0</v>
      </c>
      <c r="E38" s="11"/>
      <c r="F38" s="106">
        <f>SUMIFS(仕訳入力!L:L,仕訳入力!F:F,2,仕訳入力!G:G,A38)</f>
        <v>0</v>
      </c>
      <c r="G38" s="107">
        <f>SUMIFS(仕訳入力!M:M,仕訳入力!F:F,2,仕訳入力!G:G,A38)</f>
        <v>0</v>
      </c>
      <c r="H38" s="11"/>
      <c r="I38" s="106">
        <f>SUMIFS(仕訳入力!L:L,仕訳入力!F:F,3,仕訳入力!G:G,A38)</f>
        <v>0</v>
      </c>
      <c r="J38" s="107">
        <f>SUMIFS(仕訳入力!M:M,仕訳入力!F:F,3,仕訳入力!G:G,A38)</f>
        <v>0</v>
      </c>
    </row>
    <row r="39" spans="1:10">
      <c r="A39" s="13">
        <v>37</v>
      </c>
      <c r="B39" s="11"/>
      <c r="C39" s="106">
        <f>SUMIFS(仕訳入力!L:L,仕訳入力!F:F,1,仕訳入力!G:G,A39)</f>
        <v>0</v>
      </c>
      <c r="D39" s="107">
        <f>SUMIFS(仕訳入力!M:M,仕訳入力!F:F,1,仕訳入力!G:G,A39)</f>
        <v>0</v>
      </c>
      <c r="E39" s="11"/>
      <c r="F39" s="106">
        <f>SUMIFS(仕訳入力!L:L,仕訳入力!F:F,2,仕訳入力!G:G,A39)</f>
        <v>0</v>
      </c>
      <c r="G39" s="107">
        <f>SUMIFS(仕訳入力!M:M,仕訳入力!F:F,2,仕訳入力!G:G,A39)</f>
        <v>0</v>
      </c>
      <c r="H39" s="11"/>
      <c r="I39" s="106">
        <f>SUMIFS(仕訳入力!L:L,仕訳入力!F:F,3,仕訳入力!G:G,A39)</f>
        <v>0</v>
      </c>
      <c r="J39" s="107">
        <f>SUMIFS(仕訳入力!M:M,仕訳入力!F:F,3,仕訳入力!G:G,A39)</f>
        <v>0</v>
      </c>
    </row>
    <row r="40" spans="1:10">
      <c r="A40" s="13">
        <v>38</v>
      </c>
      <c r="B40" s="11"/>
      <c r="C40" s="106">
        <f>SUMIFS(仕訳入力!L:L,仕訳入力!F:F,1,仕訳入力!G:G,A40)</f>
        <v>0</v>
      </c>
      <c r="D40" s="107">
        <f>SUMIFS(仕訳入力!M:M,仕訳入力!F:F,1,仕訳入力!G:G,A40)</f>
        <v>0</v>
      </c>
      <c r="E40" s="11"/>
      <c r="F40" s="106">
        <f>SUMIFS(仕訳入力!L:L,仕訳入力!F:F,2,仕訳入力!G:G,A40)</f>
        <v>0</v>
      </c>
      <c r="G40" s="107">
        <f>SUMIFS(仕訳入力!M:M,仕訳入力!F:F,2,仕訳入力!G:G,A40)</f>
        <v>0</v>
      </c>
      <c r="H40" s="11"/>
      <c r="I40" s="106">
        <f>SUMIFS(仕訳入力!L:L,仕訳入力!F:F,3,仕訳入力!G:G,A40)</f>
        <v>0</v>
      </c>
      <c r="J40" s="107">
        <f>SUMIFS(仕訳入力!M:M,仕訳入力!F:F,3,仕訳入力!G:G,A40)</f>
        <v>0</v>
      </c>
    </row>
    <row r="41" spans="1:10">
      <c r="A41" s="13">
        <v>39</v>
      </c>
      <c r="B41" s="11"/>
      <c r="C41" s="106">
        <f>SUMIFS(仕訳入力!L:L,仕訳入力!F:F,1,仕訳入力!G:G,A41)</f>
        <v>0</v>
      </c>
      <c r="D41" s="107">
        <f>SUMIFS(仕訳入力!M:M,仕訳入力!F:F,1,仕訳入力!G:G,A41)</f>
        <v>0</v>
      </c>
      <c r="E41" s="11"/>
      <c r="F41" s="106">
        <f>SUMIFS(仕訳入力!L:L,仕訳入力!F:F,2,仕訳入力!G:G,A41)</f>
        <v>0</v>
      </c>
      <c r="G41" s="107">
        <f>SUMIFS(仕訳入力!M:M,仕訳入力!F:F,2,仕訳入力!G:G,A41)</f>
        <v>0</v>
      </c>
      <c r="H41" s="11"/>
      <c r="I41" s="106">
        <f>SUMIFS(仕訳入力!L:L,仕訳入力!F:F,3,仕訳入力!G:G,A41)</f>
        <v>0</v>
      </c>
      <c r="J41" s="107">
        <f>SUMIFS(仕訳入力!M:M,仕訳入力!F:F,3,仕訳入力!G:G,A41)</f>
        <v>0</v>
      </c>
    </row>
    <row r="42" spans="1:10">
      <c r="A42" s="13">
        <v>40</v>
      </c>
      <c r="B42" s="11"/>
      <c r="C42" s="106">
        <f>SUMIFS(仕訳入力!L:L,仕訳入力!F:F,1,仕訳入力!G:G,A42)</f>
        <v>0</v>
      </c>
      <c r="D42" s="107">
        <f>SUMIFS(仕訳入力!M:M,仕訳入力!F:F,1,仕訳入力!G:G,A42)</f>
        <v>0</v>
      </c>
      <c r="E42" s="11"/>
      <c r="F42" s="106">
        <f>SUMIFS(仕訳入力!L:L,仕訳入力!F:F,2,仕訳入力!G:G,A42)</f>
        <v>0</v>
      </c>
      <c r="G42" s="107">
        <f>SUMIFS(仕訳入力!M:M,仕訳入力!F:F,2,仕訳入力!G:G,A42)</f>
        <v>0</v>
      </c>
      <c r="H42" s="11"/>
      <c r="I42" s="106">
        <f>SUMIFS(仕訳入力!L:L,仕訳入力!F:F,3,仕訳入力!G:G,A42)</f>
        <v>0</v>
      </c>
      <c r="J42" s="107">
        <f>SUMIFS(仕訳入力!M:M,仕訳入力!F:F,3,仕訳入力!G:G,A42)</f>
        <v>0</v>
      </c>
    </row>
    <row r="43" spans="1:10">
      <c r="A43" s="13">
        <v>41</v>
      </c>
      <c r="B43" s="11"/>
      <c r="C43" s="106">
        <f>SUMIFS(仕訳入力!L:L,仕訳入力!F:F,1,仕訳入力!G:G,A43)</f>
        <v>0</v>
      </c>
      <c r="D43" s="107">
        <f>SUMIFS(仕訳入力!M:M,仕訳入力!F:F,1,仕訳入力!G:G,A43)</f>
        <v>0</v>
      </c>
      <c r="E43" s="11"/>
      <c r="F43" s="106">
        <f>SUMIFS(仕訳入力!L:L,仕訳入力!F:F,2,仕訳入力!G:G,A43)</f>
        <v>0</v>
      </c>
      <c r="G43" s="107">
        <f>SUMIFS(仕訳入力!M:M,仕訳入力!F:F,2,仕訳入力!G:G,A43)</f>
        <v>0</v>
      </c>
      <c r="H43" s="11"/>
      <c r="I43" s="106">
        <f>SUMIFS(仕訳入力!L:L,仕訳入力!F:F,3,仕訳入力!G:G,A43)</f>
        <v>0</v>
      </c>
      <c r="J43" s="107">
        <f>SUMIFS(仕訳入力!M:M,仕訳入力!F:F,3,仕訳入力!G:G,A43)</f>
        <v>0</v>
      </c>
    </row>
    <row r="44" spans="1:10">
      <c r="A44" s="13">
        <v>42</v>
      </c>
      <c r="B44" s="11"/>
      <c r="C44" s="106">
        <f>SUMIFS(仕訳入力!L:L,仕訳入力!F:F,1,仕訳入力!G:G,A44)</f>
        <v>0</v>
      </c>
      <c r="D44" s="107">
        <f>SUMIFS(仕訳入力!M:M,仕訳入力!F:F,1,仕訳入力!G:G,A44)</f>
        <v>0</v>
      </c>
      <c r="E44" s="11"/>
      <c r="F44" s="106">
        <f>SUMIFS(仕訳入力!L:L,仕訳入力!F:F,2,仕訳入力!G:G,A44)</f>
        <v>0</v>
      </c>
      <c r="G44" s="107">
        <f>SUMIFS(仕訳入力!M:M,仕訳入力!F:F,2,仕訳入力!G:G,A44)</f>
        <v>0</v>
      </c>
      <c r="H44" s="11"/>
      <c r="I44" s="106">
        <f>SUMIFS(仕訳入力!L:L,仕訳入力!F:F,3,仕訳入力!G:G,A44)</f>
        <v>0</v>
      </c>
      <c r="J44" s="107">
        <f>SUMIFS(仕訳入力!M:M,仕訳入力!F:F,3,仕訳入力!G:G,A44)</f>
        <v>0</v>
      </c>
    </row>
    <row r="45" spans="1:10">
      <c r="A45" s="13">
        <v>43</v>
      </c>
      <c r="B45" s="11"/>
      <c r="C45" s="106">
        <f>SUMIFS(仕訳入力!L:L,仕訳入力!F:F,1,仕訳入力!G:G,A45)</f>
        <v>0</v>
      </c>
      <c r="D45" s="107">
        <f>SUMIFS(仕訳入力!M:M,仕訳入力!F:F,1,仕訳入力!G:G,A45)</f>
        <v>0</v>
      </c>
      <c r="E45" s="11"/>
      <c r="F45" s="106">
        <f>SUMIFS(仕訳入力!L:L,仕訳入力!F:F,2,仕訳入力!G:G,A45)</f>
        <v>0</v>
      </c>
      <c r="G45" s="107">
        <f>SUMIFS(仕訳入力!M:M,仕訳入力!F:F,2,仕訳入力!G:G,A45)</f>
        <v>0</v>
      </c>
      <c r="H45" s="11"/>
      <c r="I45" s="106">
        <f>SUMIFS(仕訳入力!L:L,仕訳入力!F:F,3,仕訳入力!G:G,A45)</f>
        <v>0</v>
      </c>
      <c r="J45" s="107">
        <f>SUMIFS(仕訳入力!M:M,仕訳入力!F:F,3,仕訳入力!G:G,A45)</f>
        <v>0</v>
      </c>
    </row>
    <row r="46" spans="1:10">
      <c r="A46" s="13">
        <v>44</v>
      </c>
      <c r="B46" s="11"/>
      <c r="C46" s="106">
        <f>SUMIFS(仕訳入力!L:L,仕訳入力!F:F,1,仕訳入力!G:G,A46)</f>
        <v>0</v>
      </c>
      <c r="D46" s="107">
        <f>SUMIFS(仕訳入力!M:M,仕訳入力!F:F,1,仕訳入力!G:G,A46)</f>
        <v>0</v>
      </c>
      <c r="E46" s="11"/>
      <c r="F46" s="106">
        <f>SUMIFS(仕訳入力!L:L,仕訳入力!F:F,2,仕訳入力!G:G,A46)</f>
        <v>0</v>
      </c>
      <c r="G46" s="107">
        <f>SUMIFS(仕訳入力!M:M,仕訳入力!F:F,2,仕訳入力!G:G,A46)</f>
        <v>0</v>
      </c>
      <c r="H46" s="11"/>
      <c r="I46" s="106">
        <f>SUMIFS(仕訳入力!L:L,仕訳入力!F:F,3,仕訳入力!G:G,A46)</f>
        <v>0</v>
      </c>
      <c r="J46" s="107">
        <f>SUMIFS(仕訳入力!M:M,仕訳入力!F:F,3,仕訳入力!G:G,A46)</f>
        <v>0</v>
      </c>
    </row>
    <row r="47" spans="1:10">
      <c r="A47" s="13">
        <v>45</v>
      </c>
      <c r="B47" s="11"/>
      <c r="C47" s="106">
        <f>SUMIFS(仕訳入力!L:L,仕訳入力!F:F,1,仕訳入力!G:G,A47)</f>
        <v>0</v>
      </c>
      <c r="D47" s="107">
        <f>SUMIFS(仕訳入力!M:M,仕訳入力!F:F,1,仕訳入力!G:G,A47)</f>
        <v>0</v>
      </c>
      <c r="E47" s="11"/>
      <c r="F47" s="106">
        <f>SUMIFS(仕訳入力!L:L,仕訳入力!F:F,2,仕訳入力!G:G,A47)</f>
        <v>0</v>
      </c>
      <c r="G47" s="107">
        <f>SUMIFS(仕訳入力!M:M,仕訳入力!F:F,2,仕訳入力!G:G,A47)</f>
        <v>0</v>
      </c>
      <c r="H47" s="11"/>
      <c r="I47" s="106">
        <f>SUMIFS(仕訳入力!L:L,仕訳入力!F:F,3,仕訳入力!G:G,A47)</f>
        <v>0</v>
      </c>
      <c r="J47" s="107">
        <f>SUMIFS(仕訳入力!M:M,仕訳入力!F:F,3,仕訳入力!G:G,A47)</f>
        <v>0</v>
      </c>
    </row>
    <row r="48" spans="1:10">
      <c r="A48" s="13">
        <v>46</v>
      </c>
      <c r="B48" s="11"/>
      <c r="C48" s="106">
        <f>SUMIFS(仕訳入力!L:L,仕訳入力!F:F,1,仕訳入力!G:G,A48)</f>
        <v>0</v>
      </c>
      <c r="D48" s="107">
        <f>SUMIFS(仕訳入力!M:M,仕訳入力!F:F,1,仕訳入力!G:G,A48)</f>
        <v>0</v>
      </c>
      <c r="E48" s="11"/>
      <c r="F48" s="106">
        <f>SUMIFS(仕訳入力!L:L,仕訳入力!F:F,2,仕訳入力!G:G,A48)</f>
        <v>0</v>
      </c>
      <c r="G48" s="107">
        <f>SUMIFS(仕訳入力!M:M,仕訳入力!F:F,2,仕訳入力!G:G,A48)</f>
        <v>0</v>
      </c>
      <c r="H48" s="11"/>
      <c r="I48" s="106">
        <f>SUMIFS(仕訳入力!L:L,仕訳入力!F:F,3,仕訳入力!G:G,A48)</f>
        <v>0</v>
      </c>
      <c r="J48" s="107">
        <f>SUMIFS(仕訳入力!M:M,仕訳入力!F:F,3,仕訳入力!G:G,A48)</f>
        <v>0</v>
      </c>
    </row>
    <row r="49" spans="1:10">
      <c r="A49" s="13">
        <v>47</v>
      </c>
      <c r="B49" s="11"/>
      <c r="C49" s="106">
        <f>SUMIFS(仕訳入力!L:L,仕訳入力!F:F,1,仕訳入力!G:G,A49)</f>
        <v>0</v>
      </c>
      <c r="D49" s="107">
        <f>SUMIFS(仕訳入力!M:M,仕訳入力!F:F,1,仕訳入力!G:G,A49)</f>
        <v>0</v>
      </c>
      <c r="E49" s="11"/>
      <c r="F49" s="106">
        <f>SUMIFS(仕訳入力!L:L,仕訳入力!F:F,2,仕訳入力!G:G,A49)</f>
        <v>0</v>
      </c>
      <c r="G49" s="107">
        <f>SUMIFS(仕訳入力!M:M,仕訳入力!F:F,2,仕訳入力!G:G,A49)</f>
        <v>0</v>
      </c>
      <c r="H49" s="11"/>
      <c r="I49" s="106">
        <f>SUMIFS(仕訳入力!L:L,仕訳入力!F:F,3,仕訳入力!G:G,A49)</f>
        <v>0</v>
      </c>
      <c r="J49" s="107">
        <f>SUMIFS(仕訳入力!M:M,仕訳入力!F:F,3,仕訳入力!G:G,A49)</f>
        <v>0</v>
      </c>
    </row>
    <row r="50" spans="1:10">
      <c r="A50" s="13">
        <v>48</v>
      </c>
      <c r="B50" s="11"/>
      <c r="C50" s="106">
        <f>SUMIFS(仕訳入力!L:L,仕訳入力!F:F,1,仕訳入力!G:G,A50)</f>
        <v>0</v>
      </c>
      <c r="D50" s="107">
        <f>SUMIFS(仕訳入力!M:M,仕訳入力!F:F,1,仕訳入力!G:G,A50)</f>
        <v>0</v>
      </c>
      <c r="E50" s="11"/>
      <c r="F50" s="106">
        <f>SUMIFS(仕訳入力!L:L,仕訳入力!F:F,2,仕訳入力!G:G,A50)</f>
        <v>0</v>
      </c>
      <c r="G50" s="107">
        <f>SUMIFS(仕訳入力!M:M,仕訳入力!F:F,2,仕訳入力!G:G,A50)</f>
        <v>0</v>
      </c>
      <c r="H50" s="11"/>
      <c r="I50" s="106">
        <f>SUMIFS(仕訳入力!L:L,仕訳入力!F:F,3,仕訳入力!G:G,A50)</f>
        <v>0</v>
      </c>
      <c r="J50" s="107">
        <f>SUMIFS(仕訳入力!M:M,仕訳入力!F:F,3,仕訳入力!G:G,A50)</f>
        <v>0</v>
      </c>
    </row>
    <row r="51" spans="1:10">
      <c r="A51" s="13">
        <v>49</v>
      </c>
      <c r="B51" s="11"/>
      <c r="C51" s="106">
        <f>SUMIFS(仕訳入力!L:L,仕訳入力!F:F,1,仕訳入力!G:G,A51)</f>
        <v>0</v>
      </c>
      <c r="D51" s="107">
        <f>SUMIFS(仕訳入力!M:M,仕訳入力!F:F,1,仕訳入力!G:G,A51)</f>
        <v>0</v>
      </c>
      <c r="E51" s="11"/>
      <c r="F51" s="106">
        <f>SUMIFS(仕訳入力!L:L,仕訳入力!F:F,2,仕訳入力!G:G,A51)</f>
        <v>0</v>
      </c>
      <c r="G51" s="107">
        <f>SUMIFS(仕訳入力!M:M,仕訳入力!F:F,2,仕訳入力!G:G,A51)</f>
        <v>0</v>
      </c>
      <c r="H51" s="11"/>
      <c r="I51" s="106">
        <f>SUMIFS(仕訳入力!L:L,仕訳入力!F:F,3,仕訳入力!G:G,A51)</f>
        <v>0</v>
      </c>
      <c r="J51" s="107">
        <f>SUMIFS(仕訳入力!M:M,仕訳入力!F:F,3,仕訳入力!G:G,A51)</f>
        <v>0</v>
      </c>
    </row>
    <row r="52" spans="1:10" ht="19.5" thickBot="1">
      <c r="A52" s="14">
        <v>50</v>
      </c>
      <c r="B52" s="12"/>
      <c r="C52" s="110">
        <f>SUMIFS(仕訳入力!L:L,仕訳入力!F:F,1,仕訳入力!G:G,A52)</f>
        <v>0</v>
      </c>
      <c r="D52" s="111">
        <f>SUMIFS(仕訳入力!M:M,仕訳入力!F:F,1,仕訳入力!G:G,A52)</f>
        <v>0</v>
      </c>
      <c r="E52" s="12"/>
      <c r="F52" s="110">
        <f>SUMIFS(仕訳入力!L:L,仕訳入力!F:F,2,仕訳入力!G:G,A52)</f>
        <v>0</v>
      </c>
      <c r="G52" s="111">
        <f>SUMIFS(仕訳入力!M:M,仕訳入力!F:F,2,仕訳入力!G:G,A52)</f>
        <v>0</v>
      </c>
      <c r="H52" s="12"/>
      <c r="I52" s="110">
        <f>SUMIFS(仕訳入力!L:L,仕訳入力!F:F,3,仕訳入力!G:G,A52)</f>
        <v>0</v>
      </c>
      <c r="J52" s="111">
        <f>SUMIFS(仕訳入力!M:M,仕訳入力!F:F,3,仕訳入力!G:G,A52)</f>
        <v>0</v>
      </c>
    </row>
    <row r="53" spans="1:10">
      <c r="A53" s="15">
        <v>51</v>
      </c>
      <c r="B53" s="16"/>
      <c r="C53" s="104">
        <f>SUMIFS(仕訳入力!L:L,仕訳入力!F:F,1,仕訳入力!G:G,A53)</f>
        <v>0</v>
      </c>
      <c r="D53" s="105">
        <f>SUMIFS(仕訳入力!M:M,仕訳入力!F:F,1,仕訳入力!G:G,A53)</f>
        <v>0</v>
      </c>
      <c r="E53" s="16"/>
      <c r="F53" s="104">
        <f>SUMIFS(仕訳入力!L:L,仕訳入力!F:F,2,仕訳入力!G:G,A53)</f>
        <v>0</v>
      </c>
      <c r="G53" s="105">
        <f>SUMIFS(仕訳入力!M:M,仕訳入力!F:F,2,仕訳入力!G:G,A53)</f>
        <v>0</v>
      </c>
      <c r="H53" s="16"/>
      <c r="I53" s="104">
        <f>SUMIFS(仕訳入力!L:L,仕訳入力!F:F,3,仕訳入力!G:G,A53)</f>
        <v>0</v>
      </c>
      <c r="J53" s="105">
        <f>SUMIFS(仕訳入力!M:M,仕訳入力!F:F,3,仕訳入力!G:G,A53)</f>
        <v>0</v>
      </c>
    </row>
    <row r="54" spans="1:10">
      <c r="A54" s="13">
        <v>52</v>
      </c>
      <c r="B54" s="11"/>
      <c r="C54" s="106">
        <f>SUMIFS(仕訳入力!L:L,仕訳入力!F:F,1,仕訳入力!G:G,A54)</f>
        <v>0</v>
      </c>
      <c r="D54" s="107">
        <f>SUMIFS(仕訳入力!M:M,仕訳入力!F:F,1,仕訳入力!G:G,A54)</f>
        <v>0</v>
      </c>
      <c r="E54" s="11"/>
      <c r="F54" s="106">
        <f>SUMIFS(仕訳入力!L:L,仕訳入力!F:F,2,仕訳入力!G:G,A54)</f>
        <v>0</v>
      </c>
      <c r="G54" s="107">
        <f>SUMIFS(仕訳入力!M:M,仕訳入力!F:F,2,仕訳入力!G:G,A54)</f>
        <v>0</v>
      </c>
      <c r="H54" s="11"/>
      <c r="I54" s="106">
        <f>SUMIFS(仕訳入力!L:L,仕訳入力!F:F,3,仕訳入力!G:G,A54)</f>
        <v>0</v>
      </c>
      <c r="J54" s="107">
        <f>SUMIFS(仕訳入力!M:M,仕訳入力!F:F,3,仕訳入力!G:G,A54)</f>
        <v>0</v>
      </c>
    </row>
    <row r="55" spans="1:10">
      <c r="A55" s="13">
        <v>53</v>
      </c>
      <c r="B55" s="11"/>
      <c r="C55" s="106">
        <f>SUMIFS(仕訳入力!L:L,仕訳入力!F:F,1,仕訳入力!G:G,A55)</f>
        <v>0</v>
      </c>
      <c r="D55" s="107">
        <f>SUMIFS(仕訳入力!M:M,仕訳入力!F:F,1,仕訳入力!G:G,A55)</f>
        <v>0</v>
      </c>
      <c r="E55" s="11"/>
      <c r="F55" s="106">
        <f>SUMIFS(仕訳入力!L:L,仕訳入力!F:F,2,仕訳入力!G:G,A55)</f>
        <v>0</v>
      </c>
      <c r="G55" s="107">
        <f>SUMIFS(仕訳入力!M:M,仕訳入力!F:F,2,仕訳入力!G:G,A55)</f>
        <v>0</v>
      </c>
      <c r="H55" s="11"/>
      <c r="I55" s="106">
        <f>SUMIFS(仕訳入力!L:L,仕訳入力!F:F,3,仕訳入力!G:G,A55)</f>
        <v>0</v>
      </c>
      <c r="J55" s="107">
        <f>SUMIFS(仕訳入力!M:M,仕訳入力!F:F,3,仕訳入力!G:G,A55)</f>
        <v>0</v>
      </c>
    </row>
    <row r="56" spans="1:10">
      <c r="A56" s="13">
        <v>54</v>
      </c>
      <c r="B56" s="11"/>
      <c r="C56" s="106">
        <f>SUMIFS(仕訳入力!L:L,仕訳入力!F:F,1,仕訳入力!G:G,A56)</f>
        <v>0</v>
      </c>
      <c r="D56" s="107">
        <f>SUMIFS(仕訳入力!M:M,仕訳入力!F:F,1,仕訳入力!G:G,A56)</f>
        <v>0</v>
      </c>
      <c r="E56" s="11"/>
      <c r="F56" s="106">
        <f>SUMIFS(仕訳入力!L:L,仕訳入力!F:F,2,仕訳入力!G:G,A56)</f>
        <v>0</v>
      </c>
      <c r="G56" s="107">
        <f>SUMIFS(仕訳入力!M:M,仕訳入力!F:F,2,仕訳入力!G:G,A56)</f>
        <v>0</v>
      </c>
      <c r="H56" s="11"/>
      <c r="I56" s="106">
        <f>SUMIFS(仕訳入力!L:L,仕訳入力!F:F,3,仕訳入力!G:G,A56)</f>
        <v>0</v>
      </c>
      <c r="J56" s="107">
        <f>SUMIFS(仕訳入力!M:M,仕訳入力!F:F,3,仕訳入力!G:G,A56)</f>
        <v>0</v>
      </c>
    </row>
    <row r="57" spans="1:10">
      <c r="A57" s="13">
        <v>55</v>
      </c>
      <c r="B57" s="11"/>
      <c r="C57" s="106">
        <f>SUMIFS(仕訳入力!L:L,仕訳入力!F:F,1,仕訳入力!G:G,A57)</f>
        <v>0</v>
      </c>
      <c r="D57" s="107">
        <f>SUMIFS(仕訳入力!M:M,仕訳入力!F:F,1,仕訳入力!G:G,A57)</f>
        <v>0</v>
      </c>
      <c r="E57" s="11"/>
      <c r="F57" s="106">
        <f>SUMIFS(仕訳入力!L:L,仕訳入力!F:F,2,仕訳入力!G:G,A57)</f>
        <v>0</v>
      </c>
      <c r="G57" s="107">
        <f>SUMIFS(仕訳入力!M:M,仕訳入力!F:F,2,仕訳入力!G:G,A57)</f>
        <v>0</v>
      </c>
      <c r="H57" s="11"/>
      <c r="I57" s="106">
        <f>SUMIFS(仕訳入力!L:L,仕訳入力!F:F,3,仕訳入力!G:G,A57)</f>
        <v>0</v>
      </c>
      <c r="J57" s="107">
        <f>SUMIFS(仕訳入力!M:M,仕訳入力!F:F,3,仕訳入力!G:G,A57)</f>
        <v>0</v>
      </c>
    </row>
    <row r="58" spans="1:10">
      <c r="A58" s="13">
        <v>56</v>
      </c>
      <c r="B58" s="11"/>
      <c r="C58" s="106">
        <f>SUMIFS(仕訳入力!L:L,仕訳入力!F:F,1,仕訳入力!G:G,A58)</f>
        <v>0</v>
      </c>
      <c r="D58" s="107">
        <f>SUMIFS(仕訳入力!M:M,仕訳入力!F:F,1,仕訳入力!G:G,A58)</f>
        <v>0</v>
      </c>
      <c r="E58" s="11"/>
      <c r="F58" s="106">
        <f>SUMIFS(仕訳入力!L:L,仕訳入力!F:F,2,仕訳入力!G:G,A58)</f>
        <v>0</v>
      </c>
      <c r="G58" s="107">
        <f>SUMIFS(仕訳入力!M:M,仕訳入力!F:F,2,仕訳入力!G:G,A58)</f>
        <v>0</v>
      </c>
      <c r="H58" s="11"/>
      <c r="I58" s="106">
        <f>SUMIFS(仕訳入力!L:L,仕訳入力!F:F,3,仕訳入力!G:G,A58)</f>
        <v>0</v>
      </c>
      <c r="J58" s="107">
        <f>SUMIFS(仕訳入力!M:M,仕訳入力!F:F,3,仕訳入力!G:G,A58)</f>
        <v>0</v>
      </c>
    </row>
    <row r="59" spans="1:10">
      <c r="A59" s="13">
        <v>57</v>
      </c>
      <c r="B59" s="11"/>
      <c r="C59" s="106">
        <f>SUMIFS(仕訳入力!L:L,仕訳入力!F:F,1,仕訳入力!G:G,A59)</f>
        <v>0</v>
      </c>
      <c r="D59" s="107">
        <f>SUMIFS(仕訳入力!M:M,仕訳入力!F:F,1,仕訳入力!G:G,A59)</f>
        <v>0</v>
      </c>
      <c r="E59" s="11"/>
      <c r="F59" s="106">
        <f>SUMIFS(仕訳入力!L:L,仕訳入力!F:F,2,仕訳入力!G:G,A59)</f>
        <v>0</v>
      </c>
      <c r="G59" s="107">
        <f>SUMIFS(仕訳入力!M:M,仕訳入力!F:F,2,仕訳入力!G:G,A59)</f>
        <v>0</v>
      </c>
      <c r="H59" s="11"/>
      <c r="I59" s="106">
        <f>SUMIFS(仕訳入力!L:L,仕訳入力!F:F,3,仕訳入力!G:G,A59)</f>
        <v>0</v>
      </c>
      <c r="J59" s="107">
        <f>SUMIFS(仕訳入力!M:M,仕訳入力!F:F,3,仕訳入力!G:G,A59)</f>
        <v>0</v>
      </c>
    </row>
    <row r="60" spans="1:10">
      <c r="A60" s="13">
        <v>58</v>
      </c>
      <c r="B60" s="11"/>
      <c r="C60" s="106">
        <f>SUMIFS(仕訳入力!L:L,仕訳入力!F:F,1,仕訳入力!G:G,A60)</f>
        <v>0</v>
      </c>
      <c r="D60" s="107">
        <f>SUMIFS(仕訳入力!M:M,仕訳入力!F:F,1,仕訳入力!G:G,A60)</f>
        <v>0</v>
      </c>
      <c r="E60" s="11"/>
      <c r="F60" s="106">
        <f>SUMIFS(仕訳入力!L:L,仕訳入力!F:F,2,仕訳入力!G:G,A60)</f>
        <v>0</v>
      </c>
      <c r="G60" s="107">
        <f>SUMIFS(仕訳入力!M:M,仕訳入力!F:F,2,仕訳入力!G:G,A60)</f>
        <v>0</v>
      </c>
      <c r="H60" s="11"/>
      <c r="I60" s="106">
        <f>SUMIFS(仕訳入力!L:L,仕訳入力!F:F,3,仕訳入力!G:G,A60)</f>
        <v>0</v>
      </c>
      <c r="J60" s="107">
        <f>SUMIFS(仕訳入力!M:M,仕訳入力!F:F,3,仕訳入力!G:G,A60)</f>
        <v>0</v>
      </c>
    </row>
    <row r="61" spans="1:10">
      <c r="A61" s="13">
        <v>59</v>
      </c>
      <c r="B61" s="11"/>
      <c r="C61" s="106">
        <f>SUMIFS(仕訳入力!L:L,仕訳入力!F:F,1,仕訳入力!G:G,A61)</f>
        <v>0</v>
      </c>
      <c r="D61" s="107">
        <f>SUMIFS(仕訳入力!M:M,仕訳入力!F:F,1,仕訳入力!G:G,A61)</f>
        <v>0</v>
      </c>
      <c r="E61" s="11"/>
      <c r="F61" s="106">
        <f>SUMIFS(仕訳入力!L:L,仕訳入力!F:F,2,仕訳入力!G:G,A61)</f>
        <v>0</v>
      </c>
      <c r="G61" s="107">
        <f>SUMIFS(仕訳入力!M:M,仕訳入力!F:F,2,仕訳入力!G:G,A61)</f>
        <v>0</v>
      </c>
      <c r="H61" s="11"/>
      <c r="I61" s="106">
        <f>SUMIFS(仕訳入力!L:L,仕訳入力!F:F,3,仕訳入力!G:G,A61)</f>
        <v>0</v>
      </c>
      <c r="J61" s="107">
        <f>SUMIFS(仕訳入力!M:M,仕訳入力!F:F,3,仕訳入力!G:G,A61)</f>
        <v>0</v>
      </c>
    </row>
    <row r="62" spans="1:10">
      <c r="A62" s="13">
        <v>60</v>
      </c>
      <c r="B62" s="11"/>
      <c r="C62" s="106">
        <f>SUMIFS(仕訳入力!L:L,仕訳入力!F:F,1,仕訳入力!G:G,A62)</f>
        <v>0</v>
      </c>
      <c r="D62" s="107">
        <f>SUMIFS(仕訳入力!M:M,仕訳入力!F:F,1,仕訳入力!G:G,A62)</f>
        <v>0</v>
      </c>
      <c r="E62" s="11"/>
      <c r="F62" s="106">
        <f>SUMIFS(仕訳入力!L:L,仕訳入力!F:F,2,仕訳入力!G:G,A62)</f>
        <v>0</v>
      </c>
      <c r="G62" s="107">
        <f>SUMIFS(仕訳入力!M:M,仕訳入力!F:F,2,仕訳入力!G:G,A62)</f>
        <v>0</v>
      </c>
      <c r="H62" s="11"/>
      <c r="I62" s="106">
        <f>SUMIFS(仕訳入力!L:L,仕訳入力!F:F,3,仕訳入力!G:G,A62)</f>
        <v>0</v>
      </c>
      <c r="J62" s="107">
        <f>SUMIFS(仕訳入力!M:M,仕訳入力!F:F,3,仕訳入力!G:G,A62)</f>
        <v>0</v>
      </c>
    </row>
    <row r="63" spans="1:10">
      <c r="A63" s="13">
        <v>61</v>
      </c>
      <c r="B63" s="11"/>
      <c r="C63" s="108">
        <f>SUMIFS(仕訳入力!L:L,仕訳入力!F:F,1,仕訳入力!G:G,A63)</f>
        <v>0</v>
      </c>
      <c r="D63" s="109">
        <f>SUMIFS(仕訳入力!M:M,仕訳入力!F:F,1,仕訳入力!G:G,A63)</f>
        <v>0</v>
      </c>
      <c r="E63" s="11"/>
      <c r="F63" s="108">
        <f>SUMIFS(仕訳入力!L:L,仕訳入力!F:F,2,仕訳入力!G:G,A63)</f>
        <v>0</v>
      </c>
      <c r="G63" s="109">
        <f>SUMIFS(仕訳入力!M:M,仕訳入力!F:F,2,仕訳入力!G:G,A63)</f>
        <v>0</v>
      </c>
      <c r="H63" s="11"/>
      <c r="I63" s="108">
        <f>SUMIFS(仕訳入力!L:L,仕訳入力!F:F,3,仕訳入力!G:G,A63)</f>
        <v>0</v>
      </c>
      <c r="J63" s="109">
        <f>SUMIFS(仕訳入力!M:M,仕訳入力!F:F,3,仕訳入力!G:G,A63)</f>
        <v>0</v>
      </c>
    </row>
    <row r="64" spans="1:10">
      <c r="A64" s="13">
        <v>62</v>
      </c>
      <c r="B64" s="11"/>
      <c r="C64" s="108">
        <f>SUMIFS(仕訳入力!L:L,仕訳入力!F:F,1,仕訳入力!G:G,A64)</f>
        <v>0</v>
      </c>
      <c r="D64" s="109">
        <f>SUMIFS(仕訳入力!M:M,仕訳入力!F:F,1,仕訳入力!G:G,A64)</f>
        <v>0</v>
      </c>
      <c r="E64" s="11"/>
      <c r="F64" s="108">
        <f>SUMIFS(仕訳入力!L:L,仕訳入力!F:F,2,仕訳入力!G:G,A64)</f>
        <v>0</v>
      </c>
      <c r="G64" s="109">
        <f>SUMIFS(仕訳入力!M:M,仕訳入力!F:F,2,仕訳入力!G:G,A64)</f>
        <v>0</v>
      </c>
      <c r="H64" s="11"/>
      <c r="I64" s="108">
        <f>SUMIFS(仕訳入力!L:L,仕訳入力!F:F,3,仕訳入力!G:G,A64)</f>
        <v>0</v>
      </c>
      <c r="J64" s="109">
        <f>SUMIFS(仕訳入力!M:M,仕訳入力!F:F,3,仕訳入力!G:G,A64)</f>
        <v>0</v>
      </c>
    </row>
    <row r="65" spans="1:10">
      <c r="A65" s="13">
        <v>63</v>
      </c>
      <c r="B65" s="11"/>
      <c r="C65" s="108">
        <f>SUMIFS(仕訳入力!L:L,仕訳入力!F:F,1,仕訳入力!G:G,A65)</f>
        <v>0</v>
      </c>
      <c r="D65" s="109">
        <f>SUMIFS(仕訳入力!M:M,仕訳入力!F:F,1,仕訳入力!G:G,A65)</f>
        <v>0</v>
      </c>
      <c r="E65" s="11"/>
      <c r="F65" s="108">
        <f>SUMIFS(仕訳入力!L:L,仕訳入力!F:F,2,仕訳入力!G:G,A65)</f>
        <v>0</v>
      </c>
      <c r="G65" s="109">
        <f>SUMIFS(仕訳入力!M:M,仕訳入力!F:F,2,仕訳入力!G:G,A65)</f>
        <v>0</v>
      </c>
      <c r="H65" s="11"/>
      <c r="I65" s="108">
        <f>SUMIFS(仕訳入力!L:L,仕訳入力!F:F,3,仕訳入力!G:G,A65)</f>
        <v>0</v>
      </c>
      <c r="J65" s="109">
        <f>SUMIFS(仕訳入力!M:M,仕訳入力!F:F,3,仕訳入力!G:G,A65)</f>
        <v>0</v>
      </c>
    </row>
    <row r="66" spans="1:10">
      <c r="A66" s="13">
        <v>64</v>
      </c>
      <c r="B66" s="11"/>
      <c r="C66" s="108">
        <f>SUMIFS(仕訳入力!L:L,仕訳入力!F:F,1,仕訳入力!G:G,A66)</f>
        <v>0</v>
      </c>
      <c r="D66" s="109">
        <f>SUMIFS(仕訳入力!M:M,仕訳入力!F:F,1,仕訳入力!G:G,A66)</f>
        <v>0</v>
      </c>
      <c r="E66" s="11"/>
      <c r="F66" s="108">
        <f>SUMIFS(仕訳入力!L:L,仕訳入力!F:F,2,仕訳入力!G:G,A66)</f>
        <v>0</v>
      </c>
      <c r="G66" s="109">
        <f>SUMIFS(仕訳入力!M:M,仕訳入力!F:F,2,仕訳入力!G:G,A66)</f>
        <v>0</v>
      </c>
      <c r="H66" s="11"/>
      <c r="I66" s="108">
        <f>SUMIFS(仕訳入力!L:L,仕訳入力!F:F,3,仕訳入力!G:G,A66)</f>
        <v>0</v>
      </c>
      <c r="J66" s="109">
        <f>SUMIFS(仕訳入力!M:M,仕訳入力!F:F,3,仕訳入力!G:G,A66)</f>
        <v>0</v>
      </c>
    </row>
    <row r="67" spans="1:10">
      <c r="A67" s="13">
        <v>65</v>
      </c>
      <c r="B67" s="11"/>
      <c r="C67" s="108">
        <f>SUMIFS(仕訳入力!L:L,仕訳入力!F:F,1,仕訳入力!G:G,A67)</f>
        <v>0</v>
      </c>
      <c r="D67" s="109">
        <f>SUMIFS(仕訳入力!M:M,仕訳入力!F:F,1,仕訳入力!G:G,A67)</f>
        <v>0</v>
      </c>
      <c r="E67" s="11"/>
      <c r="F67" s="108">
        <f>SUMIFS(仕訳入力!L:L,仕訳入力!F:F,2,仕訳入力!G:G,A67)</f>
        <v>0</v>
      </c>
      <c r="G67" s="109">
        <f>SUMIFS(仕訳入力!M:M,仕訳入力!F:F,2,仕訳入力!G:G,A67)</f>
        <v>0</v>
      </c>
      <c r="H67" s="11"/>
      <c r="I67" s="108">
        <f>SUMIFS(仕訳入力!L:L,仕訳入力!F:F,3,仕訳入力!G:G,A67)</f>
        <v>0</v>
      </c>
      <c r="J67" s="109">
        <f>SUMIFS(仕訳入力!M:M,仕訳入力!F:F,3,仕訳入力!G:G,A67)</f>
        <v>0</v>
      </c>
    </row>
    <row r="68" spans="1:10">
      <c r="A68" s="13">
        <v>66</v>
      </c>
      <c r="B68" s="11"/>
      <c r="C68" s="108">
        <f>SUMIFS(仕訳入力!L:L,仕訳入力!F:F,1,仕訳入力!G:G,A68)</f>
        <v>0</v>
      </c>
      <c r="D68" s="109">
        <f>SUMIFS(仕訳入力!M:M,仕訳入力!F:F,1,仕訳入力!G:G,A68)</f>
        <v>0</v>
      </c>
      <c r="E68" s="11"/>
      <c r="F68" s="108">
        <f>SUMIFS(仕訳入力!L:L,仕訳入力!F:F,2,仕訳入力!G:G,A68)</f>
        <v>0</v>
      </c>
      <c r="G68" s="109">
        <f>SUMIFS(仕訳入力!M:M,仕訳入力!F:F,2,仕訳入力!G:G,A68)</f>
        <v>0</v>
      </c>
      <c r="H68" s="11"/>
      <c r="I68" s="108">
        <f>SUMIFS(仕訳入力!L:L,仕訳入力!F:F,3,仕訳入力!G:G,A68)</f>
        <v>0</v>
      </c>
      <c r="J68" s="109">
        <f>SUMIFS(仕訳入力!M:M,仕訳入力!F:F,3,仕訳入力!G:G,A68)</f>
        <v>0</v>
      </c>
    </row>
    <row r="69" spans="1:10">
      <c r="A69" s="13">
        <v>67</v>
      </c>
      <c r="B69" s="11"/>
      <c r="C69" s="108">
        <f>SUMIFS(仕訳入力!L:L,仕訳入力!F:F,1,仕訳入力!G:G,A69)</f>
        <v>0</v>
      </c>
      <c r="D69" s="109">
        <f>SUMIFS(仕訳入力!M:M,仕訳入力!F:F,1,仕訳入力!G:G,A69)</f>
        <v>0</v>
      </c>
      <c r="E69" s="11"/>
      <c r="F69" s="108">
        <f>SUMIFS(仕訳入力!L:L,仕訳入力!F:F,2,仕訳入力!G:G,A69)</f>
        <v>0</v>
      </c>
      <c r="G69" s="109">
        <f>SUMIFS(仕訳入力!M:M,仕訳入力!F:F,2,仕訳入力!G:G,A69)</f>
        <v>0</v>
      </c>
      <c r="H69" s="11"/>
      <c r="I69" s="108">
        <f>SUMIFS(仕訳入力!L:L,仕訳入力!F:F,3,仕訳入力!G:G,A69)</f>
        <v>0</v>
      </c>
      <c r="J69" s="109">
        <f>SUMIFS(仕訳入力!M:M,仕訳入力!F:F,3,仕訳入力!G:G,A69)</f>
        <v>0</v>
      </c>
    </row>
    <row r="70" spans="1:10">
      <c r="A70" s="13">
        <v>68</v>
      </c>
      <c r="B70" s="11"/>
      <c r="C70" s="108">
        <f>SUMIFS(仕訳入力!L:L,仕訳入力!F:F,1,仕訳入力!G:G,A70)</f>
        <v>0</v>
      </c>
      <c r="D70" s="109">
        <f>SUMIFS(仕訳入力!M:M,仕訳入力!F:F,1,仕訳入力!G:G,A70)</f>
        <v>0</v>
      </c>
      <c r="E70" s="11"/>
      <c r="F70" s="108">
        <f>SUMIFS(仕訳入力!L:L,仕訳入力!F:F,2,仕訳入力!G:G,A70)</f>
        <v>0</v>
      </c>
      <c r="G70" s="109">
        <f>SUMIFS(仕訳入力!M:M,仕訳入力!F:F,2,仕訳入力!G:G,A70)</f>
        <v>0</v>
      </c>
      <c r="H70" s="11"/>
      <c r="I70" s="108">
        <f>SUMIFS(仕訳入力!L:L,仕訳入力!F:F,3,仕訳入力!G:G,A70)</f>
        <v>0</v>
      </c>
      <c r="J70" s="109">
        <f>SUMIFS(仕訳入力!M:M,仕訳入力!F:F,3,仕訳入力!G:G,A70)</f>
        <v>0</v>
      </c>
    </row>
    <row r="71" spans="1:10">
      <c r="A71" s="13">
        <v>69</v>
      </c>
      <c r="B71" s="11"/>
      <c r="C71" s="108">
        <f>SUMIFS(仕訳入力!L:L,仕訳入力!F:F,1,仕訳入力!G:G,A71)</f>
        <v>0</v>
      </c>
      <c r="D71" s="109">
        <f>SUMIFS(仕訳入力!M:M,仕訳入力!F:F,1,仕訳入力!G:G,A71)</f>
        <v>0</v>
      </c>
      <c r="E71" s="11"/>
      <c r="F71" s="108">
        <f>SUMIFS(仕訳入力!L:L,仕訳入力!F:F,2,仕訳入力!G:G,A71)</f>
        <v>0</v>
      </c>
      <c r="G71" s="109">
        <f>SUMIFS(仕訳入力!M:M,仕訳入力!F:F,2,仕訳入力!G:G,A71)</f>
        <v>0</v>
      </c>
      <c r="H71" s="11"/>
      <c r="I71" s="108">
        <f>SUMIFS(仕訳入力!L:L,仕訳入力!F:F,3,仕訳入力!G:G,A71)</f>
        <v>0</v>
      </c>
      <c r="J71" s="109">
        <f>SUMIFS(仕訳入力!M:M,仕訳入力!F:F,3,仕訳入力!G:G,A71)</f>
        <v>0</v>
      </c>
    </row>
    <row r="72" spans="1:10">
      <c r="A72" s="13">
        <v>70</v>
      </c>
      <c r="B72" s="11"/>
      <c r="C72" s="108">
        <f>SUMIFS(仕訳入力!L:L,仕訳入力!F:F,1,仕訳入力!G:G,A72)</f>
        <v>0</v>
      </c>
      <c r="D72" s="109">
        <f>SUMIFS(仕訳入力!M:M,仕訳入力!F:F,1,仕訳入力!G:G,A72)</f>
        <v>0</v>
      </c>
      <c r="E72" s="11"/>
      <c r="F72" s="108">
        <f>SUMIFS(仕訳入力!L:L,仕訳入力!F:F,2,仕訳入力!G:G,A72)</f>
        <v>0</v>
      </c>
      <c r="G72" s="109">
        <f>SUMIFS(仕訳入力!M:M,仕訳入力!F:F,2,仕訳入力!G:G,A72)</f>
        <v>0</v>
      </c>
      <c r="H72" s="11"/>
      <c r="I72" s="108">
        <f>SUMIFS(仕訳入力!L:L,仕訳入力!F:F,3,仕訳入力!G:G,A72)</f>
        <v>0</v>
      </c>
      <c r="J72" s="109">
        <f>SUMIFS(仕訳入力!M:M,仕訳入力!F:F,3,仕訳入力!G:G,A72)</f>
        <v>0</v>
      </c>
    </row>
    <row r="73" spans="1:10">
      <c r="A73" s="151">
        <v>91</v>
      </c>
      <c r="B73" s="152" t="s">
        <v>70</v>
      </c>
      <c r="C73" s="108">
        <f>SUMIFS(仕訳入力!L:L,仕訳入力!F:F,1,仕訳入力!G:G,A73)</f>
        <v>0</v>
      </c>
      <c r="D73" s="109">
        <f>SUMIFS(仕訳入力!M:M,仕訳入力!F:F,1,仕訳入力!G:G,A73)</f>
        <v>0</v>
      </c>
      <c r="E73" s="152"/>
      <c r="F73" s="108">
        <f>SUMIFS(仕訳入力!L:L,仕訳入力!F:F,2,仕訳入力!G:G,A73)</f>
        <v>0</v>
      </c>
      <c r="G73" s="109">
        <f>SUMIFS(仕訳入力!M:M,仕訳入力!F:F,2,仕訳入力!G:G,A73)</f>
        <v>0</v>
      </c>
      <c r="H73" s="152"/>
      <c r="I73" s="108">
        <f>SUMIFS(仕訳入力!L:L,仕訳入力!F:F,3,仕訳入力!G:G,A73)</f>
        <v>0</v>
      </c>
      <c r="J73" s="109">
        <f>SUMIFS(仕訳入力!M:M,仕訳入力!F:F,3,仕訳入力!G:G,A73)</f>
        <v>0</v>
      </c>
    </row>
    <row r="74" spans="1:10">
      <c r="A74" s="151">
        <v>92</v>
      </c>
      <c r="B74" s="152" t="s">
        <v>71</v>
      </c>
      <c r="C74" s="108">
        <f>SUMIFS(仕訳入力!L:L,仕訳入力!F:F,1,仕訳入力!G:G,A74)</f>
        <v>0</v>
      </c>
      <c r="D74" s="109">
        <f>SUMIFS(仕訳入力!M:M,仕訳入力!F:F,1,仕訳入力!G:G,A74)</f>
        <v>0</v>
      </c>
      <c r="E74" s="152"/>
      <c r="F74" s="108">
        <f>SUMIFS(仕訳入力!L:L,仕訳入力!F:F,2,仕訳入力!G:G,A74)</f>
        <v>0</v>
      </c>
      <c r="G74" s="109">
        <f>SUMIFS(仕訳入力!M:M,仕訳入力!F:F,2,仕訳入力!G:G,A74)</f>
        <v>0</v>
      </c>
      <c r="H74" s="152"/>
      <c r="I74" s="108">
        <f>SUMIFS(仕訳入力!L:L,仕訳入力!F:F,3,仕訳入力!G:G,A74)</f>
        <v>0</v>
      </c>
      <c r="J74" s="109">
        <f>SUMIFS(仕訳入力!M:M,仕訳入力!F:F,3,仕訳入力!G:G,A74)</f>
        <v>0</v>
      </c>
    </row>
    <row r="75" spans="1:10">
      <c r="A75" s="151">
        <v>93</v>
      </c>
      <c r="B75" s="152" t="s">
        <v>69</v>
      </c>
      <c r="C75" s="108">
        <f>SUMIFS(仕訳入力!L:L,仕訳入力!F:F,1,仕訳入力!G:G,A75)</f>
        <v>0</v>
      </c>
      <c r="D75" s="109">
        <f>SUMIFS(仕訳入力!M:M,仕訳入力!F:F,1,仕訳入力!G:G,A75)</f>
        <v>0</v>
      </c>
      <c r="E75" s="152"/>
      <c r="F75" s="108">
        <f>SUMIFS(仕訳入力!L:L,仕訳入力!F:F,2,仕訳入力!G:G,A75)</f>
        <v>0</v>
      </c>
      <c r="G75" s="109">
        <f>SUMIFS(仕訳入力!M:M,仕訳入力!F:F,2,仕訳入力!G:G,A75)</f>
        <v>0</v>
      </c>
      <c r="H75" s="152"/>
      <c r="I75" s="108">
        <f>SUMIFS(仕訳入力!L:L,仕訳入力!F:F,3,仕訳入力!G:G,A75)</f>
        <v>0</v>
      </c>
      <c r="J75" s="109">
        <f>SUMIFS(仕訳入力!M:M,仕訳入力!F:F,3,仕訳入力!G:G,A75)</f>
        <v>0</v>
      </c>
    </row>
    <row r="76" spans="1:10">
      <c r="A76" s="151">
        <v>94</v>
      </c>
      <c r="B76" s="152" t="s">
        <v>72</v>
      </c>
      <c r="C76" s="108">
        <f>SUMIFS(仕訳入力!L:L,仕訳入力!F:F,1,仕訳入力!G:G,A76)</f>
        <v>0</v>
      </c>
      <c r="D76" s="109">
        <f>SUMIFS(仕訳入力!M:M,仕訳入力!F:F,1,仕訳入力!G:G,A76)</f>
        <v>0</v>
      </c>
      <c r="E76" s="152"/>
      <c r="F76" s="108">
        <f>SUMIFS(仕訳入力!L:L,仕訳入力!F:F,2,仕訳入力!G:G,A76)</f>
        <v>0</v>
      </c>
      <c r="G76" s="109">
        <f>SUMIFS(仕訳入力!M:M,仕訳入力!F:F,2,仕訳入力!G:G,A76)</f>
        <v>0</v>
      </c>
      <c r="H76" s="152"/>
      <c r="I76" s="108">
        <f>SUMIFS(仕訳入力!L:L,仕訳入力!F:F,3,仕訳入力!G:G,A76)</f>
        <v>0</v>
      </c>
      <c r="J76" s="109">
        <f>SUMIFS(仕訳入力!M:M,仕訳入力!F:F,3,仕訳入力!G:G,A76)</f>
        <v>0</v>
      </c>
    </row>
    <row r="77" spans="1:10">
      <c r="A77" s="151">
        <v>95</v>
      </c>
      <c r="B77" s="152" t="s">
        <v>75</v>
      </c>
      <c r="C77" s="108">
        <f>SUMIFS(仕訳入力!L:L,仕訳入力!F:F,1,仕訳入力!G:G,A77)</f>
        <v>0</v>
      </c>
      <c r="D77" s="109">
        <f>SUMIFS(仕訳入力!M:M,仕訳入力!F:F,1,仕訳入力!G:G,A77)</f>
        <v>0</v>
      </c>
      <c r="E77" s="152"/>
      <c r="F77" s="108">
        <f>SUMIFS(仕訳入力!L:L,仕訳入力!F:F,2,仕訳入力!G:G,A77)</f>
        <v>0</v>
      </c>
      <c r="G77" s="109">
        <f>SUMIFS(仕訳入力!M:M,仕訳入力!F:F,2,仕訳入力!G:G,A77)</f>
        <v>0</v>
      </c>
      <c r="H77" s="152"/>
      <c r="I77" s="108">
        <f>SUMIFS(仕訳入力!L:L,仕訳入力!F:F,3,仕訳入力!G:G,A77)</f>
        <v>0</v>
      </c>
      <c r="J77" s="109">
        <f>SUMIFS(仕訳入力!M:M,仕訳入力!F:F,3,仕訳入力!G:G,A77)</f>
        <v>0</v>
      </c>
    </row>
    <row r="78" spans="1:10">
      <c r="A78" s="151">
        <v>96</v>
      </c>
      <c r="B78" s="152"/>
      <c r="C78" s="108">
        <f>SUMIFS(仕訳入力!L:L,仕訳入力!F:F,1,仕訳入力!G:G,A78)</f>
        <v>0</v>
      </c>
      <c r="D78" s="109">
        <f>SUMIFS(仕訳入力!M:M,仕訳入力!F:F,1,仕訳入力!G:G,A78)</f>
        <v>0</v>
      </c>
      <c r="E78" s="152"/>
      <c r="F78" s="108">
        <f>SUMIFS(仕訳入力!L:L,仕訳入力!F:F,2,仕訳入力!G:G,A78)</f>
        <v>0</v>
      </c>
      <c r="G78" s="109">
        <f>SUMIFS(仕訳入力!M:M,仕訳入力!F:F,2,仕訳入力!G:G,A78)</f>
        <v>0</v>
      </c>
      <c r="H78" s="152"/>
      <c r="I78" s="108">
        <f>SUMIFS(仕訳入力!L:L,仕訳入力!F:F,3,仕訳入力!G:G,A78)</f>
        <v>0</v>
      </c>
      <c r="J78" s="109">
        <f>SUMIFS(仕訳入力!M:M,仕訳入力!F:F,3,仕訳入力!G:G,A78)</f>
        <v>0</v>
      </c>
    </row>
    <row r="79" spans="1:10">
      <c r="A79" s="151">
        <v>97</v>
      </c>
      <c r="B79" s="152"/>
      <c r="C79" s="108">
        <f>SUMIFS(仕訳入力!L:L,仕訳入力!F:F,1,仕訳入力!G:G,A79)</f>
        <v>0</v>
      </c>
      <c r="D79" s="109">
        <f>SUMIFS(仕訳入力!M:M,仕訳入力!F:F,1,仕訳入力!G:G,A79)</f>
        <v>0</v>
      </c>
      <c r="E79" s="152"/>
      <c r="F79" s="108">
        <f>SUMIFS(仕訳入力!L:L,仕訳入力!F:F,2,仕訳入力!G:G,A79)</f>
        <v>0</v>
      </c>
      <c r="G79" s="109">
        <f>SUMIFS(仕訳入力!M:M,仕訳入力!F:F,2,仕訳入力!G:G,A79)</f>
        <v>0</v>
      </c>
      <c r="H79" s="152"/>
      <c r="I79" s="108">
        <f>SUMIFS(仕訳入力!L:L,仕訳入力!F:F,3,仕訳入力!G:G,A79)</f>
        <v>0</v>
      </c>
      <c r="J79" s="109">
        <f>SUMIFS(仕訳入力!M:M,仕訳入力!F:F,3,仕訳入力!G:G,A79)</f>
        <v>0</v>
      </c>
    </row>
    <row r="80" spans="1:10">
      <c r="A80" s="151">
        <v>98</v>
      </c>
      <c r="B80" s="152"/>
      <c r="C80" s="108">
        <f>SUMIFS(仕訳入力!L:L,仕訳入力!F:F,1,仕訳入力!G:G,A80)</f>
        <v>0</v>
      </c>
      <c r="D80" s="109">
        <f>SUMIFS(仕訳入力!M:M,仕訳入力!F:F,1,仕訳入力!G:G,A80)</f>
        <v>0</v>
      </c>
      <c r="E80" s="152"/>
      <c r="F80" s="108">
        <f>SUMIFS(仕訳入力!L:L,仕訳入力!F:F,2,仕訳入力!G:G,A80)</f>
        <v>0</v>
      </c>
      <c r="G80" s="109">
        <f>SUMIFS(仕訳入力!M:M,仕訳入力!F:F,2,仕訳入力!G:G,A80)</f>
        <v>0</v>
      </c>
      <c r="H80" s="152"/>
      <c r="I80" s="108">
        <f>SUMIFS(仕訳入力!L:L,仕訳入力!F:F,3,仕訳入力!G:G,A80)</f>
        <v>0</v>
      </c>
      <c r="J80" s="109">
        <f>SUMIFS(仕訳入力!M:M,仕訳入力!F:F,3,仕訳入力!G:G,A80)</f>
        <v>0</v>
      </c>
    </row>
    <row r="81" spans="1:10" ht="19.5" thickBot="1">
      <c r="A81" s="14">
        <v>99</v>
      </c>
      <c r="B81" s="12" t="s">
        <v>135</v>
      </c>
      <c r="C81" s="110">
        <f>SUMIFS(仕訳入力!L:L,仕訳入力!F:F,1,仕訳入力!G:G,A81)</f>
        <v>0</v>
      </c>
      <c r="D81" s="111">
        <f>SUMIFS(仕訳入力!M:M,仕訳入力!F:F,1,仕訳入力!G:G,A81)</f>
        <v>0</v>
      </c>
      <c r="E81" s="12" t="s">
        <v>136</v>
      </c>
      <c r="F81" s="110">
        <f>SUMIFS(仕訳入力!L:L,仕訳入力!F:F,2,仕訳入力!G:G,A81)</f>
        <v>0</v>
      </c>
      <c r="G81" s="111">
        <f>SUMIFS(仕訳入力!M:M,仕訳入力!F:F,2,仕訳入力!G:G,A81)</f>
        <v>0</v>
      </c>
      <c r="H81" s="12" t="s">
        <v>136</v>
      </c>
      <c r="I81" s="110">
        <f>SUMIFS(仕訳入力!L:L,仕訳入力!F:F,3,仕訳入力!G:G,A81)</f>
        <v>0</v>
      </c>
      <c r="J81" s="111">
        <f>SUMIFS(仕訳入力!M:M,仕訳入力!F:F,3,仕訳入力!G:G,A81)</f>
        <v>0</v>
      </c>
    </row>
  </sheetData>
  <sheetProtection sheet="1" selectLockedCells="1"/>
  <mergeCells count="4">
    <mergeCell ref="B1:D1"/>
    <mergeCell ref="E1:G1"/>
    <mergeCell ref="H1:J1"/>
    <mergeCell ref="A1:A2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E3F7-7F44-41F4-9755-D0D416240CA2}">
  <dimension ref="A1:W512"/>
  <sheetViews>
    <sheetView showGridLines="0" zoomScaleNormal="100" workbookViewId="0">
      <pane ySplit="5" topLeftCell="A6" activePane="bottomLeft" state="frozen"/>
      <selection activeCell="I19" sqref="I19"/>
      <selection pane="bottomLeft" activeCell="A12" sqref="A12"/>
    </sheetView>
  </sheetViews>
  <sheetFormatPr defaultRowHeight="18.75"/>
  <cols>
    <col min="1" max="7" width="4.5" style="1" customWidth="1"/>
    <col min="8" max="8" width="33" style="1" customWidth="1"/>
    <col min="9" max="10" width="30" style="1" customWidth="1"/>
    <col min="11" max="11" width="2.375" style="1" hidden="1" customWidth="1"/>
    <col min="12" max="14" width="11" style="1" customWidth="1"/>
    <col min="15" max="15" width="2.5" customWidth="1"/>
    <col min="16" max="16" width="10.25" bestFit="1" customWidth="1"/>
    <col min="17" max="23" width="11.25" customWidth="1"/>
  </cols>
  <sheetData>
    <row r="1" spans="1:23" ht="19.5" thickBot="1">
      <c r="A1" s="308" t="s">
        <v>130</v>
      </c>
      <c r="B1" s="307" t="s">
        <v>78</v>
      </c>
      <c r="J1" s="37" t="s">
        <v>16</v>
      </c>
      <c r="K1" s="37"/>
      <c r="L1" s="337">
        <f>M2-L2</f>
        <v>0</v>
      </c>
      <c r="M1" s="338"/>
      <c r="N1" s="2"/>
      <c r="Q1" s="156" t="s">
        <v>8</v>
      </c>
      <c r="R1" s="157" t="s">
        <v>17</v>
      </c>
      <c r="S1" s="158" t="str">
        <f>IF(マスタ!C6="","",マスタ!C6)</f>
        <v/>
      </c>
      <c r="T1" s="158" t="str">
        <f>IF(マスタ!C7="","",マスタ!C7)</f>
        <v/>
      </c>
      <c r="U1" s="158" t="str">
        <f>IF(マスタ!C8="","",マスタ!C8)</f>
        <v/>
      </c>
      <c r="V1" s="158" t="str">
        <f>IF(マスタ!C9="","",マスタ!C9)</f>
        <v/>
      </c>
      <c r="W1" s="159" t="str">
        <f>IF(マスタ!C10="","",マスタ!C10)</f>
        <v/>
      </c>
    </row>
    <row r="2" spans="1:23" ht="19.5" thickBot="1">
      <c r="F2" s="309" t="s">
        <v>131</v>
      </c>
      <c r="G2" s="307" t="s">
        <v>110</v>
      </c>
      <c r="J2" s="37" t="s">
        <v>8</v>
      </c>
      <c r="K2" s="37"/>
      <c r="L2" s="29">
        <f>L512</f>
        <v>0</v>
      </c>
      <c r="M2" s="30">
        <f>M512</f>
        <v>0</v>
      </c>
      <c r="N2" s="31"/>
      <c r="P2" s="153" t="s">
        <v>68</v>
      </c>
      <c r="Q2" s="258">
        <f>SUM(R2:W2)</f>
        <v>0</v>
      </c>
      <c r="R2" s="259">
        <f t="shared" ref="R2:W2" si="0">R4-R3</f>
        <v>0</v>
      </c>
      <c r="S2" s="260">
        <f t="shared" si="0"/>
        <v>0</v>
      </c>
      <c r="T2" s="260">
        <f t="shared" si="0"/>
        <v>0</v>
      </c>
      <c r="U2" s="260">
        <f t="shared" si="0"/>
        <v>0</v>
      </c>
      <c r="V2" s="260">
        <f t="shared" si="0"/>
        <v>0</v>
      </c>
      <c r="W2" s="261">
        <f t="shared" si="0"/>
        <v>0</v>
      </c>
    </row>
    <row r="3" spans="1:23" ht="18.75" customHeight="1">
      <c r="A3" s="345" t="s">
        <v>9</v>
      </c>
      <c r="B3" s="339" t="s">
        <v>0</v>
      </c>
      <c r="C3" s="347" t="str">
        <f>P13&amp;"年度"</f>
        <v>0年度</v>
      </c>
      <c r="D3" s="331"/>
      <c r="E3" s="348" t="s">
        <v>67</v>
      </c>
      <c r="F3" s="343" t="s">
        <v>50</v>
      </c>
      <c r="G3" s="347" t="s">
        <v>14</v>
      </c>
      <c r="H3" s="331"/>
      <c r="I3" s="329" t="s">
        <v>15</v>
      </c>
      <c r="J3" s="331"/>
      <c r="K3" s="292"/>
      <c r="L3" s="341" t="s">
        <v>77</v>
      </c>
      <c r="M3" s="342"/>
      <c r="N3" s="293" t="s">
        <v>10</v>
      </c>
      <c r="P3" s="155" t="s">
        <v>73</v>
      </c>
      <c r="Q3" s="272">
        <f>SUM(R3:W3)</f>
        <v>0</v>
      </c>
      <c r="R3" s="273">
        <f>SUMIF(E:E,E6,L:L)</f>
        <v>0</v>
      </c>
      <c r="S3" s="274">
        <f>SUMIF(E:E,E7,L:L)</f>
        <v>0</v>
      </c>
      <c r="T3" s="274">
        <f>SUMIF(E:E,E8,L:L)</f>
        <v>0</v>
      </c>
      <c r="U3" s="274">
        <f>SUMIF(E:E,E9,L:L)</f>
        <v>0</v>
      </c>
      <c r="V3" s="274">
        <f>SUMIF(E:E,E10,L:L)</f>
        <v>0</v>
      </c>
      <c r="W3" s="275">
        <f>SUMIF(E:E,E11,L:L)</f>
        <v>0</v>
      </c>
    </row>
    <row r="4" spans="1:23" ht="18.600000000000001" customHeight="1" thickBot="1">
      <c r="A4" s="346"/>
      <c r="B4" s="340"/>
      <c r="C4" s="18" t="s">
        <v>76</v>
      </c>
      <c r="D4" s="36" t="s">
        <v>11</v>
      </c>
      <c r="E4" s="349"/>
      <c r="F4" s="344"/>
      <c r="G4" s="35" t="s">
        <v>0</v>
      </c>
      <c r="H4" s="19" t="s">
        <v>51</v>
      </c>
      <c r="I4" s="139" t="s">
        <v>52</v>
      </c>
      <c r="J4" s="36" t="s">
        <v>53</v>
      </c>
      <c r="K4" s="288"/>
      <c r="L4" s="17" t="s">
        <v>12</v>
      </c>
      <c r="M4" s="19" t="s">
        <v>13</v>
      </c>
      <c r="N4" s="163"/>
      <c r="P4" s="154" t="s">
        <v>74</v>
      </c>
      <c r="Q4" s="268">
        <f>SUM(R4:W4)</f>
        <v>0</v>
      </c>
      <c r="R4" s="269">
        <f>SUMIF(E:E,E6,M:M)</f>
        <v>0</v>
      </c>
      <c r="S4" s="270">
        <f>SUMIF(E:E,E7,M:M)</f>
        <v>0</v>
      </c>
      <c r="T4" s="270">
        <f>SUMIF(E:E,E8,M:M)</f>
        <v>0</v>
      </c>
      <c r="U4" s="270">
        <f>SUMIF(E:E,E9,M:M)</f>
        <v>0</v>
      </c>
      <c r="V4" s="270">
        <f>SUMIF(E:E,E10,M:M)</f>
        <v>0</v>
      </c>
      <c r="W4" s="271">
        <f>SUMIF(E:E,E11,M:M)</f>
        <v>0</v>
      </c>
    </row>
    <row r="5" spans="1:23" ht="10.5" customHeight="1" thickBot="1">
      <c r="A5" s="295"/>
      <c r="B5" s="302"/>
      <c r="C5" s="170"/>
      <c r="D5" s="171"/>
      <c r="E5" s="172"/>
      <c r="F5" s="169"/>
      <c r="G5" s="173"/>
      <c r="H5" s="294"/>
      <c r="I5" s="174"/>
      <c r="J5" s="171"/>
      <c r="K5" s="8"/>
      <c r="L5" s="175"/>
      <c r="M5" s="294"/>
      <c r="N5" s="176"/>
      <c r="P5" s="154"/>
      <c r="Q5" s="177"/>
      <c r="R5" s="178"/>
      <c r="S5" s="264" t="str">
        <f>IF(マスタ!D6="","",マスタ!D6)</f>
        <v/>
      </c>
      <c r="T5" s="264" t="str">
        <f>IF(マスタ!D7="","",マスタ!D7)</f>
        <v/>
      </c>
      <c r="U5" s="264" t="str">
        <f>IF(マスタ!D8="","",マスタ!D8)</f>
        <v/>
      </c>
      <c r="V5" s="264" t="str">
        <f>IF(マスタ!D9="","",マスタ!D9)</f>
        <v/>
      </c>
      <c r="W5" s="264" t="str">
        <f>IF(マスタ!D10="","",マスタ!D10)</f>
        <v/>
      </c>
    </row>
    <row r="6" spans="1:23" ht="19.5" thickBot="1">
      <c r="A6" s="296"/>
      <c r="B6" s="303"/>
      <c r="C6" s="195">
        <v>7</v>
      </c>
      <c r="D6" s="196">
        <v>1</v>
      </c>
      <c r="E6" s="197">
        <v>1</v>
      </c>
      <c r="F6" s="198"/>
      <c r="G6" s="199"/>
      <c r="H6" s="310"/>
      <c r="I6" s="200" t="str">
        <f>IF(マスタ!B5="","",VLOOKUP(E6,マスタ!$A$5:$C$10,2,FALSE))</f>
        <v>現金</v>
      </c>
      <c r="J6" s="201" t="s">
        <v>18</v>
      </c>
      <c r="K6" s="289"/>
      <c r="L6" s="202"/>
      <c r="M6" s="160"/>
      <c r="N6" s="221">
        <f>R2</f>
        <v>0</v>
      </c>
      <c r="Q6" s="265"/>
      <c r="R6" s="257" t="s">
        <v>120</v>
      </c>
      <c r="S6" s="257" t="s">
        <v>119</v>
      </c>
      <c r="T6" s="255" t="s">
        <v>117</v>
      </c>
      <c r="U6" s="254" t="s">
        <v>118</v>
      </c>
    </row>
    <row r="7" spans="1:23">
      <c r="A7" s="297"/>
      <c r="B7" s="203"/>
      <c r="C7" s="204">
        <v>7</v>
      </c>
      <c r="D7" s="205">
        <v>1</v>
      </c>
      <c r="E7" s="206">
        <v>2</v>
      </c>
      <c r="F7" s="207"/>
      <c r="G7" s="208"/>
      <c r="H7" s="311"/>
      <c r="I7" s="209" t="str">
        <f>IF(マスタ!B6="","",VLOOKUP(E7,マスタ!$A$5:$C$10,2,FALSE))</f>
        <v/>
      </c>
      <c r="J7" s="210" t="str">
        <f t="shared" ref="J7:J10" si="1">IF(I7="","","前年度 繰越金")</f>
        <v/>
      </c>
      <c r="K7" s="290"/>
      <c r="L7" s="211"/>
      <c r="M7" s="161"/>
      <c r="N7" s="222">
        <f>S2</f>
        <v>0</v>
      </c>
      <c r="P7" s="336" t="s">
        <v>121</v>
      </c>
      <c r="Q7" s="266" t="s">
        <v>116</v>
      </c>
      <c r="R7" s="334">
        <f>S7+S8</f>
        <v>0</v>
      </c>
      <c r="S7" s="262">
        <f>U7-T7</f>
        <v>0</v>
      </c>
      <c r="T7" s="256">
        <f>SUMIFS(L:L,E:E,1,F:F,1)</f>
        <v>0</v>
      </c>
      <c r="U7" s="147">
        <f>SUMIFS(M:M,E:E,1,F:F,1)</f>
        <v>0</v>
      </c>
    </row>
    <row r="8" spans="1:23" ht="19.5" thickBot="1">
      <c r="A8" s="297"/>
      <c r="B8" s="203"/>
      <c r="C8" s="204">
        <v>7</v>
      </c>
      <c r="D8" s="205">
        <v>1</v>
      </c>
      <c r="E8" s="206">
        <v>3</v>
      </c>
      <c r="F8" s="207"/>
      <c r="G8" s="208"/>
      <c r="H8" s="311"/>
      <c r="I8" s="209" t="str">
        <f>IF(マスタ!B7="","",VLOOKUP(E8,マスタ!$A$5:$C$10,2,FALSE))</f>
        <v/>
      </c>
      <c r="J8" s="210" t="str">
        <f t="shared" si="1"/>
        <v/>
      </c>
      <c r="K8" s="290"/>
      <c r="L8" s="211"/>
      <c r="M8" s="161"/>
      <c r="N8" s="222">
        <f>T2</f>
        <v>0</v>
      </c>
      <c r="P8" s="336"/>
      <c r="Q8" s="267" t="s">
        <v>123</v>
      </c>
      <c r="R8" s="335"/>
      <c r="S8" s="263">
        <f>U8-T8</f>
        <v>0</v>
      </c>
      <c r="T8" s="150">
        <f>IF(S5=1,S3,0)+IF(T5=1,T3,0)+IF(U5=1,U3,0)+IF(V5=1,V3,0)+IF(W5=1,W3,0)</f>
        <v>0</v>
      </c>
      <c r="U8" s="148">
        <f>IF(S5=1,S4,0)+IF(T5=1,T4,0)+IF(U5=1,U4,0)+IF(V5=1,V4,0)+IF(W5=1,W4,0)</f>
        <v>0</v>
      </c>
    </row>
    <row r="9" spans="1:23">
      <c r="A9" s="297"/>
      <c r="B9" s="203"/>
      <c r="C9" s="204">
        <v>7</v>
      </c>
      <c r="D9" s="205">
        <v>1</v>
      </c>
      <c r="E9" s="206">
        <v>4</v>
      </c>
      <c r="F9" s="207"/>
      <c r="G9" s="208"/>
      <c r="H9" s="311"/>
      <c r="I9" s="209" t="str">
        <f>IF(マスタ!B8="","",VLOOKUP(E9,マスタ!$A$5:$C$10,2,FALSE))</f>
        <v/>
      </c>
      <c r="J9" s="210" t="str">
        <f t="shared" si="1"/>
        <v/>
      </c>
      <c r="K9" s="290"/>
      <c r="L9" s="211"/>
      <c r="M9" s="161"/>
      <c r="N9" s="222">
        <f>U2</f>
        <v>0</v>
      </c>
      <c r="P9" s="336" t="s">
        <v>122</v>
      </c>
      <c r="Q9" s="276" t="s">
        <v>116</v>
      </c>
      <c r="R9" s="334">
        <f>S9+S10</f>
        <v>0</v>
      </c>
      <c r="S9" s="262">
        <f>U9-T9</f>
        <v>0</v>
      </c>
      <c r="T9" s="149">
        <f>SUMIFS(L:L,E:E,1,F:F,2)</f>
        <v>0</v>
      </c>
      <c r="U9" s="147">
        <f>SUMIFS(M:M,E:E,1,F:F,2)</f>
        <v>0</v>
      </c>
    </row>
    <row r="10" spans="1:23" ht="19.5" thickBot="1">
      <c r="A10" s="297"/>
      <c r="B10" s="203"/>
      <c r="C10" s="204">
        <v>7</v>
      </c>
      <c r="D10" s="205">
        <v>1</v>
      </c>
      <c r="E10" s="206">
        <v>5</v>
      </c>
      <c r="F10" s="207"/>
      <c r="G10" s="208"/>
      <c r="H10" s="311"/>
      <c r="I10" s="209" t="str">
        <f>IF(マスタ!B9="","",VLOOKUP(E10,マスタ!$A$5:$C$10,2,FALSE))</f>
        <v/>
      </c>
      <c r="J10" s="210" t="str">
        <f t="shared" si="1"/>
        <v/>
      </c>
      <c r="K10" s="290"/>
      <c r="L10" s="211"/>
      <c r="M10" s="161"/>
      <c r="N10" s="222">
        <f>V2</f>
        <v>0</v>
      </c>
      <c r="P10" s="336"/>
      <c r="Q10" s="278" t="s">
        <v>123</v>
      </c>
      <c r="R10" s="334"/>
      <c r="S10" s="282">
        <f t="shared" ref="S10" si="2">U10-T10</f>
        <v>0</v>
      </c>
      <c r="T10" s="281">
        <f>IF(S5=2,S3,0)+IF(T5=2,T3,0)+IF(U5=2,U3,0)+IF(V5=2,V3,0)+IF(W5=2,W3,0)</f>
        <v>0</v>
      </c>
      <c r="U10" s="279">
        <f>IF(S5=2,S4,0)+IF(T5=2,T4,0)+IF(U5=2,U4,0)+IF(V5=2,V4,0)+IF(W5=2,W4,0)</f>
        <v>0</v>
      </c>
    </row>
    <row r="11" spans="1:23" ht="19.5" thickBot="1">
      <c r="A11" s="298"/>
      <c r="B11" s="212"/>
      <c r="C11" s="213">
        <v>7</v>
      </c>
      <c r="D11" s="214">
        <v>1</v>
      </c>
      <c r="E11" s="215">
        <v>6</v>
      </c>
      <c r="F11" s="216"/>
      <c r="G11" s="217"/>
      <c r="H11" s="312"/>
      <c r="I11" s="218" t="str">
        <f>IF(マスタ!B10="","",VLOOKUP(E11,マスタ!$A$5:$C$10,2,FALSE))</f>
        <v/>
      </c>
      <c r="J11" s="219" t="str">
        <f>IF(I11="","","前年度 繰越金")</f>
        <v/>
      </c>
      <c r="K11" s="291"/>
      <c r="L11" s="220"/>
      <c r="M11" s="162"/>
      <c r="N11" s="223">
        <f>W2</f>
        <v>0</v>
      </c>
      <c r="P11" s="8" t="s">
        <v>124</v>
      </c>
      <c r="Q11" s="277" t="s">
        <v>116</v>
      </c>
      <c r="R11" s="280">
        <f>S11</f>
        <v>0</v>
      </c>
      <c r="S11" s="280">
        <f>U11-T11</f>
        <v>0</v>
      </c>
      <c r="T11" s="283">
        <f>SUMIFS(L:L,E:E,1,F:F,3)</f>
        <v>0</v>
      </c>
      <c r="U11" s="284">
        <f>SUMIFS(M:M,E:E,1,F:F,3)</f>
        <v>0</v>
      </c>
    </row>
    <row r="12" spans="1:23" ht="21" customHeight="1">
      <c r="A12" s="299"/>
      <c r="B12" s="304">
        <v>1</v>
      </c>
      <c r="C12" s="32"/>
      <c r="D12" s="130"/>
      <c r="E12" s="141"/>
      <c r="F12" s="133"/>
      <c r="G12" s="134"/>
      <c r="H12" s="313" t="str">
        <f>IF(F12+G12=0,"","【"&amp;VLOOKUP(E12,マスタ!A:C,3,FALSE)&amp;"】"&amp;CHOOSE(F12,"運営費","事業費","会食費")&amp;" / "&amp;VLOOKUP(G12,科目!$A:$J,CHOOSE(F12,2,5,8,11),FALSE))</f>
        <v/>
      </c>
      <c r="I12" s="315"/>
      <c r="J12" s="316"/>
      <c r="K12" s="326">
        <f t="shared" ref="K12:K75" si="3">IF(AND(DATE(IF(C12&lt;7,$P$13+1,$P$13),C12,D12)&lt;=$P$15,DATE(IF(C12&lt;7,$P$13+1,$P$13),C12,D12)&gt;=$P$14),1,0)</f>
        <v>0</v>
      </c>
      <c r="L12" s="33"/>
      <c r="M12" s="34"/>
      <c r="N12" s="144" t="str">
        <f>IF(G12="","",SUM(M6:M11)+M12-L12)</f>
        <v/>
      </c>
    </row>
    <row r="13" spans="1:23" ht="21" customHeight="1">
      <c r="A13" s="300"/>
      <c r="B13" s="305">
        <v>2</v>
      </c>
      <c r="C13" s="4"/>
      <c r="D13" s="131"/>
      <c r="E13" s="142"/>
      <c r="F13" s="135"/>
      <c r="G13" s="136"/>
      <c r="H13" s="314" t="str">
        <f>IF(F13+G13=0,"","【"&amp;VLOOKUP(E13,マスタ!A:C,3,FALSE)&amp;"】"&amp;CHOOSE(F13,"運営費","事業費","会食費")&amp;" / "&amp;VLOOKUP(G13,科目!$A:$J,CHOOSE(F13,2,5,8,11),FALSE))</f>
        <v/>
      </c>
      <c r="I13" s="317"/>
      <c r="J13" s="318"/>
      <c r="K13" s="326">
        <f t="shared" si="3"/>
        <v>0</v>
      </c>
      <c r="L13" s="20"/>
      <c r="M13" s="21"/>
      <c r="N13" s="144" t="str">
        <f>IF(G13="","",N12+M13-L13)</f>
        <v/>
      </c>
      <c r="P13" s="321">
        <f>マスタ!B2</f>
        <v>0</v>
      </c>
    </row>
    <row r="14" spans="1:23" ht="21" customHeight="1">
      <c r="A14" s="300"/>
      <c r="B14" s="305">
        <v>3</v>
      </c>
      <c r="C14" s="4"/>
      <c r="D14" s="131"/>
      <c r="E14" s="142"/>
      <c r="F14" s="135"/>
      <c r="G14" s="136"/>
      <c r="H14" s="314" t="str">
        <f>IF(F14+G14=0,"","【"&amp;VLOOKUP(E14,マスタ!A:C,3,FALSE)&amp;"】"&amp;CHOOSE(F14,"運営費","事業費","会食費")&amp;" / "&amp;VLOOKUP(G14,科目!$A:$J,CHOOSE(F14,2,5,8,11),FALSE))</f>
        <v/>
      </c>
      <c r="I14" s="317"/>
      <c r="J14" s="318"/>
      <c r="K14" s="326">
        <f t="shared" si="3"/>
        <v>0</v>
      </c>
      <c r="L14" s="20"/>
      <c r="M14" s="21"/>
      <c r="N14" s="144" t="str">
        <f t="shared" ref="N14:N76" si="4">IF(G14="","",N13+M14-L14)</f>
        <v/>
      </c>
      <c r="P14" s="322">
        <f>財政報告書!I3</f>
        <v>0</v>
      </c>
    </row>
    <row r="15" spans="1:23" ht="21" customHeight="1">
      <c r="A15" s="300"/>
      <c r="B15" s="305">
        <v>4</v>
      </c>
      <c r="C15" s="4"/>
      <c r="D15" s="131"/>
      <c r="E15" s="142"/>
      <c r="F15" s="135"/>
      <c r="G15" s="136"/>
      <c r="H15" s="314" t="str">
        <f>IF(F15+G15=0,"","【"&amp;VLOOKUP(E15,マスタ!A:C,3,FALSE)&amp;"】"&amp;CHOOSE(F15,"運営費","事業費","会食費")&amp;" / "&amp;VLOOKUP(G15,科目!$A:$J,CHOOSE(F15,2,5,8,11),FALSE))</f>
        <v/>
      </c>
      <c r="I15" s="317"/>
      <c r="J15" s="318"/>
      <c r="K15" s="326">
        <f t="shared" si="3"/>
        <v>0</v>
      </c>
      <c r="L15" s="20"/>
      <c r="M15" s="21"/>
      <c r="N15" s="144" t="str">
        <f t="shared" si="4"/>
        <v/>
      </c>
      <c r="P15" s="322">
        <f>財政報告書!K3</f>
        <v>0</v>
      </c>
    </row>
    <row r="16" spans="1:23" ht="21" customHeight="1">
      <c r="A16" s="300"/>
      <c r="B16" s="305">
        <v>5</v>
      </c>
      <c r="C16" s="4"/>
      <c r="D16" s="131"/>
      <c r="E16" s="142"/>
      <c r="F16" s="135"/>
      <c r="G16" s="136"/>
      <c r="H16" s="314" t="str">
        <f>IF(F16+G16=0,"","【"&amp;VLOOKUP(E16,マスタ!A:C,3,FALSE)&amp;"】"&amp;CHOOSE(F16,"運営費","事業費","会食費")&amp;" / "&amp;VLOOKUP(G16,科目!$A:$J,CHOOSE(F16,2,5,8,11),FALSE))</f>
        <v/>
      </c>
      <c r="I16" s="317"/>
      <c r="J16" s="318"/>
      <c r="K16" s="326">
        <f t="shared" si="3"/>
        <v>0</v>
      </c>
      <c r="L16" s="20"/>
      <c r="M16" s="21"/>
      <c r="N16" s="144" t="str">
        <f t="shared" si="4"/>
        <v/>
      </c>
    </row>
    <row r="17" spans="1:14" ht="21" customHeight="1">
      <c r="A17" s="300"/>
      <c r="B17" s="305">
        <v>6</v>
      </c>
      <c r="C17" s="4"/>
      <c r="D17" s="131"/>
      <c r="E17" s="142"/>
      <c r="F17" s="135"/>
      <c r="G17" s="136"/>
      <c r="H17" s="314" t="str">
        <f>IF(F17+G17=0,"","【"&amp;VLOOKUP(E17,マスタ!A:C,3,FALSE)&amp;"】"&amp;CHOOSE(F17,"運営費","事業費","会食費")&amp;" / "&amp;VLOOKUP(G17,科目!$A:$J,CHOOSE(F17,2,5,8,11),FALSE))</f>
        <v/>
      </c>
      <c r="I17" s="317"/>
      <c r="J17" s="318"/>
      <c r="K17" s="326">
        <f t="shared" si="3"/>
        <v>0</v>
      </c>
      <c r="L17" s="20"/>
      <c r="M17" s="21"/>
      <c r="N17" s="144" t="str">
        <f t="shared" si="4"/>
        <v/>
      </c>
    </row>
    <row r="18" spans="1:14" ht="21" customHeight="1">
      <c r="A18" s="300"/>
      <c r="B18" s="305">
        <v>7</v>
      </c>
      <c r="C18" s="4"/>
      <c r="D18" s="131"/>
      <c r="E18" s="142"/>
      <c r="F18" s="135"/>
      <c r="G18" s="136"/>
      <c r="H18" s="314" t="str">
        <f>IF(F18+G18=0,"","【"&amp;VLOOKUP(E18,マスタ!A:C,3,FALSE)&amp;"】"&amp;CHOOSE(F18,"運営費","事業費","会食費")&amp;" / "&amp;VLOOKUP(G18,科目!$A:$J,CHOOSE(F18,2,5,8,11),FALSE))</f>
        <v/>
      </c>
      <c r="I18" s="317"/>
      <c r="J18" s="318"/>
      <c r="K18" s="326">
        <f t="shared" si="3"/>
        <v>0</v>
      </c>
      <c r="L18" s="20"/>
      <c r="M18" s="21"/>
      <c r="N18" s="144" t="str">
        <f t="shared" si="4"/>
        <v/>
      </c>
    </row>
    <row r="19" spans="1:14" ht="21" customHeight="1">
      <c r="A19" s="300"/>
      <c r="B19" s="305">
        <v>8</v>
      </c>
      <c r="C19" s="4"/>
      <c r="D19" s="131"/>
      <c r="E19" s="142"/>
      <c r="F19" s="135"/>
      <c r="G19" s="136"/>
      <c r="H19" s="314" t="str">
        <f>IF(F19+G19=0,"","【"&amp;VLOOKUP(E19,マスタ!A:C,3,FALSE)&amp;"】"&amp;CHOOSE(F19,"運営費","事業費","会食費")&amp;" / "&amp;VLOOKUP(G19,科目!$A:$J,CHOOSE(F19,2,5,8,11),FALSE))</f>
        <v/>
      </c>
      <c r="I19" s="317"/>
      <c r="J19" s="318"/>
      <c r="K19" s="326">
        <f t="shared" si="3"/>
        <v>0</v>
      </c>
      <c r="L19" s="20"/>
      <c r="M19" s="21"/>
      <c r="N19" s="144" t="str">
        <f t="shared" si="4"/>
        <v/>
      </c>
    </row>
    <row r="20" spans="1:14" ht="21" customHeight="1">
      <c r="A20" s="300"/>
      <c r="B20" s="305">
        <v>9</v>
      </c>
      <c r="C20" s="4"/>
      <c r="D20" s="131"/>
      <c r="E20" s="142"/>
      <c r="F20" s="135"/>
      <c r="G20" s="136"/>
      <c r="H20" s="314" t="str">
        <f>IF(F20+G20=0,"","【"&amp;VLOOKUP(E20,マスタ!A:C,3,FALSE)&amp;"】"&amp;CHOOSE(F20,"運営費","事業費","会食費")&amp;" / "&amp;VLOOKUP(G20,科目!$A:$J,CHOOSE(F20,2,5,8,11),FALSE))</f>
        <v/>
      </c>
      <c r="I20" s="317"/>
      <c r="J20" s="318"/>
      <c r="K20" s="326">
        <f t="shared" si="3"/>
        <v>0</v>
      </c>
      <c r="L20" s="20"/>
      <c r="M20" s="21"/>
      <c r="N20" s="144" t="str">
        <f t="shared" si="4"/>
        <v/>
      </c>
    </row>
    <row r="21" spans="1:14" ht="21" customHeight="1">
      <c r="A21" s="300"/>
      <c r="B21" s="305">
        <v>10</v>
      </c>
      <c r="C21" s="4"/>
      <c r="D21" s="131"/>
      <c r="E21" s="142"/>
      <c r="F21" s="135"/>
      <c r="G21" s="136"/>
      <c r="H21" s="314" t="str">
        <f>IF(F21+G21=0,"","【"&amp;VLOOKUP(E21,マスタ!A:C,3,FALSE)&amp;"】"&amp;CHOOSE(F21,"運営費","事業費","会食費")&amp;" / "&amp;VLOOKUP(G21,科目!$A:$J,CHOOSE(F21,2,5,8,11),FALSE))</f>
        <v/>
      </c>
      <c r="I21" s="317"/>
      <c r="J21" s="318"/>
      <c r="K21" s="326">
        <f t="shared" si="3"/>
        <v>0</v>
      </c>
      <c r="L21" s="20"/>
      <c r="M21" s="21"/>
      <c r="N21" s="144" t="str">
        <f t="shared" si="4"/>
        <v/>
      </c>
    </row>
    <row r="22" spans="1:14" ht="21" customHeight="1">
      <c r="A22" s="300"/>
      <c r="B22" s="305">
        <v>11</v>
      </c>
      <c r="C22" s="4"/>
      <c r="D22" s="131"/>
      <c r="E22" s="142"/>
      <c r="F22" s="135"/>
      <c r="G22" s="136"/>
      <c r="H22" s="314" t="str">
        <f>IF(F22+G22=0,"","【"&amp;VLOOKUP(E22,マスタ!A:C,3,FALSE)&amp;"】"&amp;CHOOSE(F22,"運営費","事業費","会食費")&amp;" / "&amp;VLOOKUP(G22,科目!$A:$J,CHOOSE(F22,2,5,8,11),FALSE))</f>
        <v/>
      </c>
      <c r="I22" s="317"/>
      <c r="J22" s="318"/>
      <c r="K22" s="326">
        <f t="shared" si="3"/>
        <v>0</v>
      </c>
      <c r="L22" s="20"/>
      <c r="M22" s="21"/>
      <c r="N22" s="144" t="str">
        <f t="shared" si="4"/>
        <v/>
      </c>
    </row>
    <row r="23" spans="1:14" ht="21" customHeight="1">
      <c r="A23" s="300"/>
      <c r="B23" s="305">
        <v>12</v>
      </c>
      <c r="C23" s="4"/>
      <c r="D23" s="131"/>
      <c r="E23" s="142"/>
      <c r="F23" s="135"/>
      <c r="G23" s="136"/>
      <c r="H23" s="314" t="str">
        <f>IF(F23+G23=0,"","【"&amp;VLOOKUP(E23,マスタ!A:C,3,FALSE)&amp;"】"&amp;CHOOSE(F23,"運営費","事業費","会食費")&amp;" / "&amp;VLOOKUP(G23,科目!$A:$J,CHOOSE(F23,2,5,8,11),FALSE))</f>
        <v/>
      </c>
      <c r="I23" s="317"/>
      <c r="J23" s="318"/>
      <c r="K23" s="326">
        <f t="shared" si="3"/>
        <v>0</v>
      </c>
      <c r="L23" s="20"/>
      <c r="M23" s="21"/>
      <c r="N23" s="144" t="str">
        <f t="shared" si="4"/>
        <v/>
      </c>
    </row>
    <row r="24" spans="1:14" ht="21" customHeight="1">
      <c r="A24" s="300"/>
      <c r="B24" s="305">
        <v>13</v>
      </c>
      <c r="C24" s="4"/>
      <c r="D24" s="131"/>
      <c r="E24" s="142"/>
      <c r="F24" s="135"/>
      <c r="G24" s="136"/>
      <c r="H24" s="314" t="str">
        <f>IF(F24+G24=0,"","【"&amp;VLOOKUP(E24,マスタ!A:C,3,FALSE)&amp;"】"&amp;CHOOSE(F24,"運営費","事業費","会食費")&amp;" / "&amp;VLOOKUP(G24,科目!$A:$J,CHOOSE(F24,2,5,8,11),FALSE))</f>
        <v/>
      </c>
      <c r="I24" s="317"/>
      <c r="J24" s="318"/>
      <c r="K24" s="326">
        <f t="shared" si="3"/>
        <v>0</v>
      </c>
      <c r="L24" s="20"/>
      <c r="M24" s="21"/>
      <c r="N24" s="144" t="str">
        <f t="shared" si="4"/>
        <v/>
      </c>
    </row>
    <row r="25" spans="1:14" ht="21" customHeight="1">
      <c r="A25" s="300"/>
      <c r="B25" s="305">
        <v>14</v>
      </c>
      <c r="C25" s="4"/>
      <c r="D25" s="131"/>
      <c r="E25" s="142"/>
      <c r="F25" s="135"/>
      <c r="G25" s="136"/>
      <c r="H25" s="314" t="str">
        <f>IF(F25+G25=0,"","【"&amp;VLOOKUP(E25,マスタ!A:C,3,FALSE)&amp;"】"&amp;CHOOSE(F25,"運営費","事業費","会食費")&amp;" / "&amp;VLOOKUP(G25,科目!$A:$J,CHOOSE(F25,2,5,8,11),FALSE))</f>
        <v/>
      </c>
      <c r="I25" s="317"/>
      <c r="J25" s="318"/>
      <c r="K25" s="326">
        <f t="shared" si="3"/>
        <v>0</v>
      </c>
      <c r="L25" s="20"/>
      <c r="M25" s="21"/>
      <c r="N25" s="144" t="str">
        <f t="shared" si="4"/>
        <v/>
      </c>
    </row>
    <row r="26" spans="1:14" ht="21" customHeight="1">
      <c r="A26" s="300"/>
      <c r="B26" s="305">
        <v>15</v>
      </c>
      <c r="C26" s="4"/>
      <c r="D26" s="131"/>
      <c r="E26" s="142"/>
      <c r="F26" s="135"/>
      <c r="G26" s="136"/>
      <c r="H26" s="314" t="str">
        <f>IF(F26+G26=0,"","【"&amp;VLOOKUP(E26,マスタ!A:C,3,FALSE)&amp;"】"&amp;CHOOSE(F26,"運営費","事業費","会食費")&amp;" / "&amp;VLOOKUP(G26,科目!$A:$J,CHOOSE(F26,2,5,8,11),FALSE))</f>
        <v/>
      </c>
      <c r="I26" s="317"/>
      <c r="J26" s="318"/>
      <c r="K26" s="326">
        <f t="shared" si="3"/>
        <v>0</v>
      </c>
      <c r="L26" s="20"/>
      <c r="M26" s="21"/>
      <c r="N26" s="144" t="str">
        <f t="shared" si="4"/>
        <v/>
      </c>
    </row>
    <row r="27" spans="1:14" ht="21" customHeight="1">
      <c r="A27" s="300"/>
      <c r="B27" s="305">
        <v>16</v>
      </c>
      <c r="C27" s="4"/>
      <c r="D27" s="131"/>
      <c r="E27" s="142"/>
      <c r="F27" s="135"/>
      <c r="G27" s="136"/>
      <c r="H27" s="314" t="str">
        <f>IF(F27+G27=0,"","【"&amp;VLOOKUP(E27,マスタ!A:C,3,FALSE)&amp;"】"&amp;CHOOSE(F27,"運営費","事業費","会食費")&amp;" / "&amp;VLOOKUP(G27,科目!$A:$J,CHOOSE(F27,2,5,8,11),FALSE))</f>
        <v/>
      </c>
      <c r="I27" s="317"/>
      <c r="J27" s="318"/>
      <c r="K27" s="326">
        <f t="shared" si="3"/>
        <v>0</v>
      </c>
      <c r="L27" s="20"/>
      <c r="M27" s="21"/>
      <c r="N27" s="144" t="str">
        <f t="shared" si="4"/>
        <v/>
      </c>
    </row>
    <row r="28" spans="1:14" ht="21" customHeight="1">
      <c r="A28" s="300"/>
      <c r="B28" s="305">
        <v>17</v>
      </c>
      <c r="C28" s="4"/>
      <c r="D28" s="131"/>
      <c r="E28" s="142"/>
      <c r="F28" s="135"/>
      <c r="G28" s="136"/>
      <c r="H28" s="314" t="str">
        <f>IF(F28+G28=0,"","【"&amp;VLOOKUP(E28,マスタ!A:C,3,FALSE)&amp;"】"&amp;CHOOSE(F28,"運営費","事業費","会食費")&amp;" / "&amp;VLOOKUP(G28,科目!$A:$J,CHOOSE(F28,2,5,8,11),FALSE))</f>
        <v/>
      </c>
      <c r="I28" s="317"/>
      <c r="J28" s="318"/>
      <c r="K28" s="326">
        <f t="shared" si="3"/>
        <v>0</v>
      </c>
      <c r="L28" s="20"/>
      <c r="M28" s="21"/>
      <c r="N28" s="144" t="str">
        <f t="shared" si="4"/>
        <v/>
      </c>
    </row>
    <row r="29" spans="1:14" ht="21" customHeight="1">
      <c r="A29" s="300"/>
      <c r="B29" s="305">
        <v>18</v>
      </c>
      <c r="C29" s="4"/>
      <c r="D29" s="131"/>
      <c r="E29" s="142"/>
      <c r="F29" s="135"/>
      <c r="G29" s="136"/>
      <c r="H29" s="314" t="str">
        <f>IF(F29+G29=0,"","【"&amp;VLOOKUP(E29,マスタ!A:C,3,FALSE)&amp;"】"&amp;CHOOSE(F29,"運営費","事業費","会食費")&amp;" / "&amp;VLOOKUP(G29,科目!$A:$J,CHOOSE(F29,2,5,8,11),FALSE))</f>
        <v/>
      </c>
      <c r="I29" s="317"/>
      <c r="J29" s="318"/>
      <c r="K29" s="326">
        <f t="shared" si="3"/>
        <v>0</v>
      </c>
      <c r="L29" s="20"/>
      <c r="M29" s="21"/>
      <c r="N29" s="144" t="str">
        <f t="shared" si="4"/>
        <v/>
      </c>
    </row>
    <row r="30" spans="1:14" ht="21" customHeight="1">
      <c r="A30" s="300"/>
      <c r="B30" s="305">
        <v>19</v>
      </c>
      <c r="C30" s="4"/>
      <c r="D30" s="131"/>
      <c r="E30" s="142"/>
      <c r="F30" s="135"/>
      <c r="G30" s="136"/>
      <c r="H30" s="314" t="str">
        <f>IF(F30+G30=0,"","【"&amp;VLOOKUP(E30,マスタ!A:C,3,FALSE)&amp;"】"&amp;CHOOSE(F30,"運営費","事業費","会食費")&amp;" / "&amp;VLOOKUP(G30,科目!$A:$J,CHOOSE(F30,2,5,8,11),FALSE))</f>
        <v/>
      </c>
      <c r="I30" s="317"/>
      <c r="J30" s="318"/>
      <c r="K30" s="326">
        <f t="shared" si="3"/>
        <v>0</v>
      </c>
      <c r="L30" s="20"/>
      <c r="M30" s="21"/>
      <c r="N30" s="144" t="str">
        <f t="shared" si="4"/>
        <v/>
      </c>
    </row>
    <row r="31" spans="1:14" ht="21" customHeight="1">
      <c r="A31" s="300"/>
      <c r="B31" s="305">
        <v>20</v>
      </c>
      <c r="C31" s="4"/>
      <c r="D31" s="131"/>
      <c r="E31" s="142"/>
      <c r="F31" s="135"/>
      <c r="G31" s="136"/>
      <c r="H31" s="314" t="str">
        <f>IF(F31+G31=0,"","【"&amp;VLOOKUP(E31,マスタ!A:C,3,FALSE)&amp;"】"&amp;CHOOSE(F31,"運営費","事業費","会食費")&amp;" / "&amp;VLOOKUP(G31,科目!$A:$J,CHOOSE(F31,2,5,8,11),FALSE))</f>
        <v/>
      </c>
      <c r="I31" s="317"/>
      <c r="J31" s="318"/>
      <c r="K31" s="326">
        <f t="shared" si="3"/>
        <v>0</v>
      </c>
      <c r="L31" s="20"/>
      <c r="M31" s="21"/>
      <c r="N31" s="144" t="str">
        <f t="shared" si="4"/>
        <v/>
      </c>
    </row>
    <row r="32" spans="1:14" ht="21" customHeight="1">
      <c r="A32" s="300"/>
      <c r="B32" s="305">
        <v>21</v>
      </c>
      <c r="C32" s="4"/>
      <c r="D32" s="131"/>
      <c r="E32" s="142"/>
      <c r="F32" s="135"/>
      <c r="G32" s="136"/>
      <c r="H32" s="314" t="str">
        <f>IF(F32+G32=0,"","【"&amp;VLOOKUP(E32,マスタ!A:C,3,FALSE)&amp;"】"&amp;CHOOSE(F32,"運営費","事業費","会食費")&amp;" / "&amp;VLOOKUP(G32,科目!$A:$J,CHOOSE(F32,2,5,8,11),FALSE))</f>
        <v/>
      </c>
      <c r="I32" s="317"/>
      <c r="J32" s="318"/>
      <c r="K32" s="326">
        <f t="shared" si="3"/>
        <v>0</v>
      </c>
      <c r="L32" s="20"/>
      <c r="M32" s="21"/>
      <c r="N32" s="144" t="str">
        <f t="shared" si="4"/>
        <v/>
      </c>
    </row>
    <row r="33" spans="1:14" ht="21" customHeight="1">
      <c r="A33" s="300"/>
      <c r="B33" s="305">
        <v>22</v>
      </c>
      <c r="C33" s="4"/>
      <c r="D33" s="131"/>
      <c r="E33" s="142"/>
      <c r="F33" s="135"/>
      <c r="G33" s="136"/>
      <c r="H33" s="314" t="str">
        <f>IF(F33+G33=0,"","【"&amp;VLOOKUP(E33,マスタ!A:C,3,FALSE)&amp;"】"&amp;CHOOSE(F33,"運営費","事業費","会食費")&amp;" / "&amp;VLOOKUP(G33,科目!$A:$J,CHOOSE(F33,2,5,8,11),FALSE))</f>
        <v/>
      </c>
      <c r="I33" s="317"/>
      <c r="J33" s="318"/>
      <c r="K33" s="326">
        <f t="shared" si="3"/>
        <v>0</v>
      </c>
      <c r="L33" s="20"/>
      <c r="M33" s="21"/>
      <c r="N33" s="144" t="str">
        <f t="shared" si="4"/>
        <v/>
      </c>
    </row>
    <row r="34" spans="1:14" ht="21" customHeight="1">
      <c r="A34" s="300"/>
      <c r="B34" s="305">
        <v>23</v>
      </c>
      <c r="C34" s="4"/>
      <c r="D34" s="131"/>
      <c r="E34" s="142"/>
      <c r="F34" s="135"/>
      <c r="G34" s="136"/>
      <c r="H34" s="314" t="str">
        <f>IF(F34+G34=0,"","【"&amp;VLOOKUP(E34,マスタ!A:C,3,FALSE)&amp;"】"&amp;CHOOSE(F34,"運営費","事業費","会食費")&amp;" / "&amp;VLOOKUP(G34,科目!$A:$J,CHOOSE(F34,2,5,8,11),FALSE))</f>
        <v/>
      </c>
      <c r="I34" s="317"/>
      <c r="J34" s="318"/>
      <c r="K34" s="326">
        <f t="shared" si="3"/>
        <v>0</v>
      </c>
      <c r="L34" s="20"/>
      <c r="M34" s="21"/>
      <c r="N34" s="144" t="str">
        <f t="shared" si="4"/>
        <v/>
      </c>
    </row>
    <row r="35" spans="1:14" ht="21" customHeight="1">
      <c r="A35" s="300"/>
      <c r="B35" s="305">
        <v>24</v>
      </c>
      <c r="C35" s="4"/>
      <c r="D35" s="131"/>
      <c r="E35" s="142"/>
      <c r="F35" s="135"/>
      <c r="G35" s="136"/>
      <c r="H35" s="314" t="str">
        <f>IF(F35+G35=0,"","【"&amp;VLOOKUP(E35,マスタ!A:C,3,FALSE)&amp;"】"&amp;CHOOSE(F35,"運営費","事業費","会食費")&amp;" / "&amp;VLOOKUP(G35,科目!$A:$J,CHOOSE(F35,2,5,8,11),FALSE))</f>
        <v/>
      </c>
      <c r="I35" s="317"/>
      <c r="J35" s="318"/>
      <c r="K35" s="326">
        <f t="shared" si="3"/>
        <v>0</v>
      </c>
      <c r="L35" s="20"/>
      <c r="M35" s="21"/>
      <c r="N35" s="144" t="str">
        <f t="shared" si="4"/>
        <v/>
      </c>
    </row>
    <row r="36" spans="1:14" ht="21" customHeight="1">
      <c r="A36" s="300"/>
      <c r="B36" s="305">
        <v>25</v>
      </c>
      <c r="C36" s="4"/>
      <c r="D36" s="131"/>
      <c r="E36" s="142"/>
      <c r="F36" s="135"/>
      <c r="G36" s="136"/>
      <c r="H36" s="314" t="str">
        <f>IF(F36+G36=0,"","【"&amp;VLOOKUP(E36,マスタ!A:C,3,FALSE)&amp;"】"&amp;CHOOSE(F36,"運営費","事業費","会食費")&amp;" / "&amp;VLOOKUP(G36,科目!$A:$J,CHOOSE(F36,2,5,8,11),FALSE))</f>
        <v/>
      </c>
      <c r="I36" s="317"/>
      <c r="J36" s="318"/>
      <c r="K36" s="326">
        <f t="shared" si="3"/>
        <v>0</v>
      </c>
      <c r="L36" s="20"/>
      <c r="M36" s="21"/>
      <c r="N36" s="144" t="str">
        <f t="shared" si="4"/>
        <v/>
      </c>
    </row>
    <row r="37" spans="1:14" ht="21" customHeight="1">
      <c r="A37" s="300"/>
      <c r="B37" s="305">
        <v>26</v>
      </c>
      <c r="C37" s="4"/>
      <c r="D37" s="131"/>
      <c r="E37" s="142"/>
      <c r="F37" s="135"/>
      <c r="G37" s="136"/>
      <c r="H37" s="314" t="str">
        <f>IF(F37+G37=0,"","【"&amp;VLOOKUP(E37,マスタ!A:C,3,FALSE)&amp;"】"&amp;CHOOSE(F37,"運営費","事業費","会食費")&amp;" / "&amp;VLOOKUP(G37,科目!$A:$J,CHOOSE(F37,2,5,8,11),FALSE))</f>
        <v/>
      </c>
      <c r="I37" s="317"/>
      <c r="J37" s="318"/>
      <c r="K37" s="326">
        <f t="shared" si="3"/>
        <v>0</v>
      </c>
      <c r="L37" s="20"/>
      <c r="M37" s="21"/>
      <c r="N37" s="144" t="str">
        <f t="shared" si="4"/>
        <v/>
      </c>
    </row>
    <row r="38" spans="1:14" ht="21" customHeight="1">
      <c r="A38" s="300"/>
      <c r="B38" s="305">
        <v>27</v>
      </c>
      <c r="C38" s="4"/>
      <c r="D38" s="131"/>
      <c r="E38" s="142"/>
      <c r="F38" s="135"/>
      <c r="G38" s="136"/>
      <c r="H38" s="314" t="str">
        <f>IF(F38+G38=0,"","【"&amp;VLOOKUP(E38,マスタ!A:C,3,FALSE)&amp;"】"&amp;CHOOSE(F38,"運営費","事業費","会食費")&amp;" / "&amp;VLOOKUP(G38,科目!$A:$J,CHOOSE(F38,2,5,8,11),FALSE))</f>
        <v/>
      </c>
      <c r="I38" s="317"/>
      <c r="J38" s="318"/>
      <c r="K38" s="326">
        <f t="shared" si="3"/>
        <v>0</v>
      </c>
      <c r="L38" s="20"/>
      <c r="M38" s="21"/>
      <c r="N38" s="144" t="str">
        <f t="shared" si="4"/>
        <v/>
      </c>
    </row>
    <row r="39" spans="1:14" ht="21" customHeight="1">
      <c r="A39" s="300"/>
      <c r="B39" s="305">
        <v>28</v>
      </c>
      <c r="C39" s="4"/>
      <c r="D39" s="131"/>
      <c r="E39" s="142"/>
      <c r="F39" s="135"/>
      <c r="G39" s="136"/>
      <c r="H39" s="314" t="str">
        <f>IF(F39+G39=0,"","【"&amp;VLOOKUP(E39,マスタ!A:C,3,FALSE)&amp;"】"&amp;CHOOSE(F39,"運営費","事業費","会食費")&amp;" / "&amp;VLOOKUP(G39,科目!$A:$J,CHOOSE(F39,2,5,8,11),FALSE))</f>
        <v/>
      </c>
      <c r="I39" s="317"/>
      <c r="J39" s="318"/>
      <c r="K39" s="326">
        <f t="shared" si="3"/>
        <v>0</v>
      </c>
      <c r="L39" s="20"/>
      <c r="M39" s="21"/>
      <c r="N39" s="144" t="str">
        <f t="shared" si="4"/>
        <v/>
      </c>
    </row>
    <row r="40" spans="1:14" ht="21" customHeight="1">
      <c r="A40" s="300"/>
      <c r="B40" s="305">
        <v>29</v>
      </c>
      <c r="C40" s="4"/>
      <c r="D40" s="131"/>
      <c r="E40" s="142"/>
      <c r="F40" s="135"/>
      <c r="G40" s="136"/>
      <c r="H40" s="314" t="str">
        <f>IF(F40+G40=0,"","【"&amp;VLOOKUP(E40,マスタ!A:C,3,FALSE)&amp;"】"&amp;CHOOSE(F40,"運営費","事業費","会食費")&amp;" / "&amp;VLOOKUP(G40,科目!$A:$J,CHOOSE(F40,2,5,8,11),FALSE))</f>
        <v/>
      </c>
      <c r="I40" s="317"/>
      <c r="J40" s="318"/>
      <c r="K40" s="326">
        <f t="shared" si="3"/>
        <v>0</v>
      </c>
      <c r="L40" s="20"/>
      <c r="M40" s="21"/>
      <c r="N40" s="144" t="str">
        <f t="shared" si="4"/>
        <v/>
      </c>
    </row>
    <row r="41" spans="1:14" ht="21" customHeight="1">
      <c r="A41" s="300"/>
      <c r="B41" s="305">
        <v>30</v>
      </c>
      <c r="C41" s="4"/>
      <c r="D41" s="131"/>
      <c r="E41" s="142"/>
      <c r="F41" s="135"/>
      <c r="G41" s="136"/>
      <c r="H41" s="314" t="str">
        <f>IF(F41+G41=0,"","【"&amp;VLOOKUP(E41,マスタ!A:C,3,FALSE)&amp;"】"&amp;CHOOSE(F41,"運営費","事業費","会食費")&amp;" / "&amp;VLOOKUP(G41,科目!$A:$J,CHOOSE(F41,2,5,8,11),FALSE))</f>
        <v/>
      </c>
      <c r="I41" s="317"/>
      <c r="J41" s="318"/>
      <c r="K41" s="326">
        <f t="shared" si="3"/>
        <v>0</v>
      </c>
      <c r="L41" s="20"/>
      <c r="M41" s="21"/>
      <c r="N41" s="144" t="str">
        <f t="shared" si="4"/>
        <v/>
      </c>
    </row>
    <row r="42" spans="1:14" ht="21" customHeight="1">
      <c r="A42" s="300"/>
      <c r="B42" s="305">
        <v>31</v>
      </c>
      <c r="C42" s="4"/>
      <c r="D42" s="131"/>
      <c r="E42" s="142"/>
      <c r="F42" s="135"/>
      <c r="G42" s="136"/>
      <c r="H42" s="314" t="str">
        <f>IF(F42+G42=0,"","【"&amp;VLOOKUP(E42,マスタ!A:C,3,FALSE)&amp;"】"&amp;CHOOSE(F42,"運営費","事業費","会食費")&amp;" / "&amp;VLOOKUP(G42,科目!$A:$J,CHOOSE(F42,2,5,8,11),FALSE))</f>
        <v/>
      </c>
      <c r="I42" s="317"/>
      <c r="J42" s="318"/>
      <c r="K42" s="326">
        <f t="shared" si="3"/>
        <v>0</v>
      </c>
      <c r="L42" s="20"/>
      <c r="M42" s="21"/>
      <c r="N42" s="144" t="str">
        <f t="shared" si="4"/>
        <v/>
      </c>
    </row>
    <row r="43" spans="1:14" ht="21" customHeight="1">
      <c r="A43" s="300"/>
      <c r="B43" s="305">
        <v>32</v>
      </c>
      <c r="C43" s="4"/>
      <c r="D43" s="131"/>
      <c r="E43" s="142"/>
      <c r="F43" s="135"/>
      <c r="G43" s="136"/>
      <c r="H43" s="314" t="str">
        <f>IF(F43+G43=0,"","【"&amp;VLOOKUP(E43,マスタ!A:C,3,FALSE)&amp;"】"&amp;CHOOSE(F43,"運営費","事業費","会食費")&amp;" / "&amp;VLOOKUP(G43,科目!$A:$J,CHOOSE(F43,2,5,8,11),FALSE))</f>
        <v/>
      </c>
      <c r="I43" s="317"/>
      <c r="J43" s="318"/>
      <c r="K43" s="326">
        <f t="shared" si="3"/>
        <v>0</v>
      </c>
      <c r="L43" s="20"/>
      <c r="M43" s="21"/>
      <c r="N43" s="144" t="str">
        <f t="shared" si="4"/>
        <v/>
      </c>
    </row>
    <row r="44" spans="1:14" ht="21" customHeight="1">
      <c r="A44" s="300"/>
      <c r="B44" s="305">
        <v>33</v>
      </c>
      <c r="C44" s="4"/>
      <c r="D44" s="131"/>
      <c r="E44" s="142"/>
      <c r="F44" s="135"/>
      <c r="G44" s="136"/>
      <c r="H44" s="314" t="str">
        <f>IF(F44+G44=0,"","【"&amp;VLOOKUP(E44,マスタ!A:C,3,FALSE)&amp;"】"&amp;CHOOSE(F44,"運営費","事業費","会食費")&amp;" / "&amp;VLOOKUP(G44,科目!$A:$J,CHOOSE(F44,2,5,8,11),FALSE))</f>
        <v/>
      </c>
      <c r="I44" s="317"/>
      <c r="J44" s="318"/>
      <c r="K44" s="326">
        <f t="shared" si="3"/>
        <v>0</v>
      </c>
      <c r="L44" s="20"/>
      <c r="M44" s="21"/>
      <c r="N44" s="144" t="str">
        <f t="shared" si="4"/>
        <v/>
      </c>
    </row>
    <row r="45" spans="1:14" ht="21" customHeight="1">
      <c r="A45" s="300"/>
      <c r="B45" s="305">
        <v>34</v>
      </c>
      <c r="C45" s="4"/>
      <c r="D45" s="131"/>
      <c r="E45" s="142"/>
      <c r="F45" s="135"/>
      <c r="G45" s="136"/>
      <c r="H45" s="314" t="str">
        <f>IF(F45+G45=0,"","【"&amp;VLOOKUP(E45,マスタ!A:C,3,FALSE)&amp;"】"&amp;CHOOSE(F45,"運営費","事業費","会食費")&amp;" / "&amp;VLOOKUP(G45,科目!$A:$J,CHOOSE(F45,2,5,8,11),FALSE))</f>
        <v/>
      </c>
      <c r="I45" s="317"/>
      <c r="J45" s="318"/>
      <c r="K45" s="326">
        <f t="shared" si="3"/>
        <v>0</v>
      </c>
      <c r="L45" s="20"/>
      <c r="M45" s="21"/>
      <c r="N45" s="144" t="str">
        <f t="shared" si="4"/>
        <v/>
      </c>
    </row>
    <row r="46" spans="1:14" ht="21" customHeight="1">
      <c r="A46" s="300"/>
      <c r="B46" s="305">
        <v>35</v>
      </c>
      <c r="C46" s="4"/>
      <c r="D46" s="131"/>
      <c r="E46" s="142"/>
      <c r="F46" s="135"/>
      <c r="G46" s="136"/>
      <c r="H46" s="314" t="str">
        <f>IF(F46+G46=0,"","【"&amp;VLOOKUP(E46,マスタ!A:C,3,FALSE)&amp;"】"&amp;CHOOSE(F46,"運営費","事業費","会食費")&amp;" / "&amp;VLOOKUP(G46,科目!$A:$J,CHOOSE(F46,2,5,8,11),FALSE))</f>
        <v/>
      </c>
      <c r="I46" s="317"/>
      <c r="J46" s="318"/>
      <c r="K46" s="326">
        <f t="shared" si="3"/>
        <v>0</v>
      </c>
      <c r="L46" s="20"/>
      <c r="M46" s="21"/>
      <c r="N46" s="144" t="str">
        <f t="shared" si="4"/>
        <v/>
      </c>
    </row>
    <row r="47" spans="1:14" ht="21" customHeight="1">
      <c r="A47" s="300"/>
      <c r="B47" s="305">
        <v>36</v>
      </c>
      <c r="C47" s="4"/>
      <c r="D47" s="131"/>
      <c r="E47" s="142"/>
      <c r="F47" s="135"/>
      <c r="G47" s="136"/>
      <c r="H47" s="314" t="str">
        <f>IF(F47+G47=0,"","【"&amp;VLOOKUP(E47,マスタ!A:C,3,FALSE)&amp;"】"&amp;CHOOSE(F47,"運営費","事業費","会食費")&amp;" / "&amp;VLOOKUP(G47,科目!$A:$J,CHOOSE(F47,2,5,8,11),FALSE))</f>
        <v/>
      </c>
      <c r="I47" s="317"/>
      <c r="J47" s="318"/>
      <c r="K47" s="326">
        <f t="shared" si="3"/>
        <v>0</v>
      </c>
      <c r="L47" s="20"/>
      <c r="M47" s="21"/>
      <c r="N47" s="144" t="str">
        <f t="shared" si="4"/>
        <v/>
      </c>
    </row>
    <row r="48" spans="1:14" ht="21" customHeight="1">
      <c r="A48" s="300"/>
      <c r="B48" s="305">
        <v>37</v>
      </c>
      <c r="C48" s="4"/>
      <c r="D48" s="131"/>
      <c r="E48" s="142"/>
      <c r="F48" s="135"/>
      <c r="G48" s="136"/>
      <c r="H48" s="314" t="str">
        <f>IF(F48+G48=0,"","【"&amp;VLOOKUP(E48,マスタ!A:C,3,FALSE)&amp;"】"&amp;CHOOSE(F48,"運営費","事業費","会食費")&amp;" / "&amp;VLOOKUP(G48,科目!$A:$J,CHOOSE(F48,2,5,8,11),FALSE))</f>
        <v/>
      </c>
      <c r="I48" s="317"/>
      <c r="J48" s="318"/>
      <c r="K48" s="326">
        <f t="shared" si="3"/>
        <v>0</v>
      </c>
      <c r="L48" s="20"/>
      <c r="M48" s="21"/>
      <c r="N48" s="144" t="str">
        <f t="shared" si="4"/>
        <v/>
      </c>
    </row>
    <row r="49" spans="1:14" ht="21" customHeight="1">
      <c r="A49" s="300"/>
      <c r="B49" s="305">
        <v>38</v>
      </c>
      <c r="C49" s="4"/>
      <c r="D49" s="131"/>
      <c r="E49" s="142"/>
      <c r="F49" s="135"/>
      <c r="G49" s="136"/>
      <c r="H49" s="314" t="str">
        <f>IF(F49+G49=0,"","【"&amp;VLOOKUP(E49,マスタ!A:C,3,FALSE)&amp;"】"&amp;CHOOSE(F49,"運営費","事業費","会食費")&amp;" / "&amp;VLOOKUP(G49,科目!$A:$J,CHOOSE(F49,2,5,8,11),FALSE))</f>
        <v/>
      </c>
      <c r="I49" s="317"/>
      <c r="J49" s="318"/>
      <c r="K49" s="326">
        <f t="shared" si="3"/>
        <v>0</v>
      </c>
      <c r="L49" s="20"/>
      <c r="M49" s="21"/>
      <c r="N49" s="144" t="str">
        <f t="shared" si="4"/>
        <v/>
      </c>
    </row>
    <row r="50" spans="1:14" ht="21" customHeight="1">
      <c r="A50" s="300"/>
      <c r="B50" s="305">
        <v>39</v>
      </c>
      <c r="C50" s="4"/>
      <c r="D50" s="131"/>
      <c r="E50" s="142"/>
      <c r="F50" s="135"/>
      <c r="G50" s="136"/>
      <c r="H50" s="314" t="str">
        <f>IF(F50+G50=0,"","【"&amp;VLOOKUP(E50,マスタ!A:C,3,FALSE)&amp;"】"&amp;CHOOSE(F50,"運営費","事業費","会食費")&amp;" / "&amp;VLOOKUP(G50,科目!$A:$J,CHOOSE(F50,2,5,8,11),FALSE))</f>
        <v/>
      </c>
      <c r="I50" s="317"/>
      <c r="J50" s="318"/>
      <c r="K50" s="326">
        <f t="shared" si="3"/>
        <v>0</v>
      </c>
      <c r="L50" s="20"/>
      <c r="M50" s="21"/>
      <c r="N50" s="144" t="str">
        <f t="shared" si="4"/>
        <v/>
      </c>
    </row>
    <row r="51" spans="1:14" ht="21" customHeight="1">
      <c r="A51" s="300"/>
      <c r="B51" s="305">
        <v>40</v>
      </c>
      <c r="C51" s="4"/>
      <c r="D51" s="131"/>
      <c r="E51" s="142"/>
      <c r="F51" s="135"/>
      <c r="G51" s="136"/>
      <c r="H51" s="314" t="str">
        <f>IF(F51+G51=0,"","【"&amp;VLOOKUP(E51,マスタ!A:C,3,FALSE)&amp;"】"&amp;CHOOSE(F51,"運営費","事業費","会食費")&amp;" / "&amp;VLOOKUP(G51,科目!$A:$J,CHOOSE(F51,2,5,8,11),FALSE))</f>
        <v/>
      </c>
      <c r="I51" s="317"/>
      <c r="J51" s="318"/>
      <c r="K51" s="326">
        <f t="shared" si="3"/>
        <v>0</v>
      </c>
      <c r="L51" s="20"/>
      <c r="M51" s="21"/>
      <c r="N51" s="144" t="str">
        <f t="shared" si="4"/>
        <v/>
      </c>
    </row>
    <row r="52" spans="1:14" ht="21" customHeight="1">
      <c r="A52" s="300"/>
      <c r="B52" s="305">
        <v>41</v>
      </c>
      <c r="C52" s="4"/>
      <c r="D52" s="131"/>
      <c r="E52" s="142"/>
      <c r="F52" s="135"/>
      <c r="G52" s="136"/>
      <c r="H52" s="314" t="str">
        <f>IF(F52+G52=0,"","【"&amp;VLOOKUP(E52,マスタ!A:C,3,FALSE)&amp;"】"&amp;CHOOSE(F52,"運営費","事業費","会食費")&amp;" / "&amp;VLOOKUP(G52,科目!$A:$J,CHOOSE(F52,2,5,8,11),FALSE))</f>
        <v/>
      </c>
      <c r="I52" s="317"/>
      <c r="J52" s="318"/>
      <c r="K52" s="326">
        <f t="shared" si="3"/>
        <v>0</v>
      </c>
      <c r="L52" s="20"/>
      <c r="M52" s="21"/>
      <c r="N52" s="144" t="str">
        <f t="shared" si="4"/>
        <v/>
      </c>
    </row>
    <row r="53" spans="1:14" ht="21" customHeight="1">
      <c r="A53" s="300"/>
      <c r="B53" s="305">
        <v>42</v>
      </c>
      <c r="C53" s="4"/>
      <c r="D53" s="131"/>
      <c r="E53" s="142"/>
      <c r="F53" s="135"/>
      <c r="G53" s="136"/>
      <c r="H53" s="314" t="str">
        <f>IF(F53+G53=0,"","【"&amp;VLOOKUP(E53,マスタ!A:C,3,FALSE)&amp;"】"&amp;CHOOSE(F53,"運営費","事業費","会食費")&amp;" / "&amp;VLOOKUP(G53,科目!$A:$J,CHOOSE(F53,2,5,8,11),FALSE))</f>
        <v/>
      </c>
      <c r="I53" s="317"/>
      <c r="J53" s="318"/>
      <c r="K53" s="326">
        <f t="shared" si="3"/>
        <v>0</v>
      </c>
      <c r="L53" s="20"/>
      <c r="M53" s="21"/>
      <c r="N53" s="144" t="str">
        <f t="shared" si="4"/>
        <v/>
      </c>
    </row>
    <row r="54" spans="1:14" ht="21" customHeight="1">
      <c r="A54" s="300"/>
      <c r="B54" s="305">
        <v>43</v>
      </c>
      <c r="C54" s="4"/>
      <c r="D54" s="131"/>
      <c r="E54" s="142"/>
      <c r="F54" s="135"/>
      <c r="G54" s="136"/>
      <c r="H54" s="314" t="str">
        <f>IF(F54+G54=0,"","【"&amp;VLOOKUP(E54,マスタ!A:C,3,FALSE)&amp;"】"&amp;CHOOSE(F54,"運営費","事業費","会食費")&amp;" / "&amp;VLOOKUP(G54,科目!$A:$J,CHOOSE(F54,2,5,8,11),FALSE))</f>
        <v/>
      </c>
      <c r="I54" s="317"/>
      <c r="J54" s="318"/>
      <c r="K54" s="326">
        <f t="shared" si="3"/>
        <v>0</v>
      </c>
      <c r="L54" s="20"/>
      <c r="M54" s="21"/>
      <c r="N54" s="144" t="str">
        <f t="shared" si="4"/>
        <v/>
      </c>
    </row>
    <row r="55" spans="1:14" ht="21" customHeight="1">
      <c r="A55" s="300"/>
      <c r="B55" s="305">
        <v>44</v>
      </c>
      <c r="C55" s="4"/>
      <c r="D55" s="131"/>
      <c r="E55" s="142"/>
      <c r="F55" s="135"/>
      <c r="G55" s="136"/>
      <c r="H55" s="314" t="str">
        <f>IF(F55+G55=0,"","【"&amp;VLOOKUP(E55,マスタ!A:C,3,FALSE)&amp;"】"&amp;CHOOSE(F55,"運営費","事業費","会食費")&amp;" / "&amp;VLOOKUP(G55,科目!$A:$J,CHOOSE(F55,2,5,8,11),FALSE))</f>
        <v/>
      </c>
      <c r="I55" s="317"/>
      <c r="J55" s="318"/>
      <c r="K55" s="326">
        <f t="shared" si="3"/>
        <v>0</v>
      </c>
      <c r="L55" s="20"/>
      <c r="M55" s="21"/>
      <c r="N55" s="144" t="str">
        <f t="shared" si="4"/>
        <v/>
      </c>
    </row>
    <row r="56" spans="1:14" ht="21" customHeight="1">
      <c r="A56" s="300"/>
      <c r="B56" s="305">
        <v>45</v>
      </c>
      <c r="C56" s="4"/>
      <c r="D56" s="131"/>
      <c r="E56" s="142"/>
      <c r="F56" s="135"/>
      <c r="G56" s="136"/>
      <c r="H56" s="314" t="str">
        <f>IF(F56+G56=0,"","【"&amp;VLOOKUP(E56,マスタ!A:C,3,FALSE)&amp;"】"&amp;CHOOSE(F56,"運営費","事業費","会食費")&amp;" / "&amp;VLOOKUP(G56,科目!$A:$J,CHOOSE(F56,2,5,8,11),FALSE))</f>
        <v/>
      </c>
      <c r="I56" s="317"/>
      <c r="J56" s="318"/>
      <c r="K56" s="326">
        <f t="shared" si="3"/>
        <v>0</v>
      </c>
      <c r="L56" s="20"/>
      <c r="M56" s="21"/>
      <c r="N56" s="144" t="str">
        <f t="shared" si="4"/>
        <v/>
      </c>
    </row>
    <row r="57" spans="1:14" ht="21" customHeight="1">
      <c r="A57" s="300"/>
      <c r="B57" s="305">
        <v>46</v>
      </c>
      <c r="C57" s="4"/>
      <c r="D57" s="131"/>
      <c r="E57" s="142"/>
      <c r="F57" s="135"/>
      <c r="G57" s="136"/>
      <c r="H57" s="314" t="str">
        <f>IF(F57+G57=0,"","【"&amp;VLOOKUP(E57,マスタ!A:C,3,FALSE)&amp;"】"&amp;CHOOSE(F57,"運営費","事業費","会食費")&amp;" / "&amp;VLOOKUP(G57,科目!$A:$J,CHOOSE(F57,2,5,8,11),FALSE))</f>
        <v/>
      </c>
      <c r="I57" s="317"/>
      <c r="J57" s="318"/>
      <c r="K57" s="326">
        <f t="shared" si="3"/>
        <v>0</v>
      </c>
      <c r="L57" s="20"/>
      <c r="M57" s="21"/>
      <c r="N57" s="144" t="str">
        <f t="shared" si="4"/>
        <v/>
      </c>
    </row>
    <row r="58" spans="1:14" ht="21" customHeight="1">
      <c r="A58" s="300"/>
      <c r="B58" s="305">
        <v>47</v>
      </c>
      <c r="C58" s="4"/>
      <c r="D58" s="131"/>
      <c r="E58" s="142"/>
      <c r="F58" s="135"/>
      <c r="G58" s="136"/>
      <c r="H58" s="314" t="str">
        <f>IF(F58+G58=0,"","【"&amp;VLOOKUP(E58,マスタ!A:C,3,FALSE)&amp;"】"&amp;CHOOSE(F58,"運営費","事業費","会食費")&amp;" / "&amp;VLOOKUP(G58,科目!$A:$J,CHOOSE(F58,2,5,8,11),FALSE))</f>
        <v/>
      </c>
      <c r="I58" s="317"/>
      <c r="J58" s="318"/>
      <c r="K58" s="326">
        <f t="shared" si="3"/>
        <v>0</v>
      </c>
      <c r="L58" s="20"/>
      <c r="M58" s="21"/>
      <c r="N58" s="144" t="str">
        <f t="shared" si="4"/>
        <v/>
      </c>
    </row>
    <row r="59" spans="1:14" ht="21" customHeight="1">
      <c r="A59" s="300"/>
      <c r="B59" s="305">
        <v>48</v>
      </c>
      <c r="C59" s="4"/>
      <c r="D59" s="131"/>
      <c r="E59" s="142"/>
      <c r="F59" s="135"/>
      <c r="G59" s="136"/>
      <c r="H59" s="314" t="str">
        <f>IF(F59+G59=0,"","【"&amp;VLOOKUP(E59,マスタ!A:C,3,FALSE)&amp;"】"&amp;CHOOSE(F59,"運営費","事業費","会食費")&amp;" / "&amp;VLOOKUP(G59,科目!$A:$J,CHOOSE(F59,2,5,8,11),FALSE))</f>
        <v/>
      </c>
      <c r="I59" s="317"/>
      <c r="J59" s="318"/>
      <c r="K59" s="326">
        <f t="shared" si="3"/>
        <v>0</v>
      </c>
      <c r="L59" s="20"/>
      <c r="M59" s="21"/>
      <c r="N59" s="144" t="str">
        <f t="shared" si="4"/>
        <v/>
      </c>
    </row>
    <row r="60" spans="1:14" ht="21" customHeight="1">
      <c r="A60" s="300"/>
      <c r="B60" s="305">
        <v>49</v>
      </c>
      <c r="C60" s="4"/>
      <c r="D60" s="131"/>
      <c r="E60" s="142"/>
      <c r="F60" s="135"/>
      <c r="G60" s="136"/>
      <c r="H60" s="314" t="str">
        <f>IF(F60+G60=0,"","【"&amp;VLOOKUP(E60,マスタ!A:C,3,FALSE)&amp;"】"&amp;CHOOSE(F60,"運営費","事業費","会食費")&amp;" / "&amp;VLOOKUP(G60,科目!$A:$J,CHOOSE(F60,2,5,8,11),FALSE))</f>
        <v/>
      </c>
      <c r="I60" s="317"/>
      <c r="J60" s="318"/>
      <c r="K60" s="326">
        <f t="shared" si="3"/>
        <v>0</v>
      </c>
      <c r="L60" s="20"/>
      <c r="M60" s="21"/>
      <c r="N60" s="144" t="str">
        <f t="shared" si="4"/>
        <v/>
      </c>
    </row>
    <row r="61" spans="1:14" ht="21" customHeight="1">
      <c r="A61" s="300"/>
      <c r="B61" s="305">
        <v>50</v>
      </c>
      <c r="C61" s="4"/>
      <c r="D61" s="131"/>
      <c r="E61" s="142"/>
      <c r="F61" s="135"/>
      <c r="G61" s="136"/>
      <c r="H61" s="314" t="str">
        <f>IF(F61+G61=0,"","【"&amp;VLOOKUP(E61,マスタ!A:C,3,FALSE)&amp;"】"&amp;CHOOSE(F61,"運営費","事業費","会食費")&amp;" / "&amp;VLOOKUP(G61,科目!$A:$J,CHOOSE(F61,2,5,8,11),FALSE))</f>
        <v/>
      </c>
      <c r="I61" s="317"/>
      <c r="J61" s="318"/>
      <c r="K61" s="326">
        <f t="shared" si="3"/>
        <v>0</v>
      </c>
      <c r="L61" s="20"/>
      <c r="M61" s="21"/>
      <c r="N61" s="144" t="str">
        <f t="shared" si="4"/>
        <v/>
      </c>
    </row>
    <row r="62" spans="1:14" ht="21" customHeight="1">
      <c r="A62" s="300"/>
      <c r="B62" s="305">
        <v>51</v>
      </c>
      <c r="C62" s="4"/>
      <c r="D62" s="131"/>
      <c r="E62" s="142"/>
      <c r="F62" s="135"/>
      <c r="G62" s="136"/>
      <c r="H62" s="314" t="str">
        <f>IF(F62+G62=0,"","【"&amp;VLOOKUP(E62,マスタ!A:C,3,FALSE)&amp;"】"&amp;CHOOSE(F62,"運営費","事業費","会食費")&amp;" / "&amp;VLOOKUP(G62,科目!$A:$J,CHOOSE(F62,2,5,8,11),FALSE))</f>
        <v/>
      </c>
      <c r="I62" s="317"/>
      <c r="J62" s="318"/>
      <c r="K62" s="326">
        <f t="shared" si="3"/>
        <v>0</v>
      </c>
      <c r="L62" s="20"/>
      <c r="M62" s="21"/>
      <c r="N62" s="144" t="str">
        <f t="shared" si="4"/>
        <v/>
      </c>
    </row>
    <row r="63" spans="1:14" ht="21" customHeight="1">
      <c r="A63" s="300"/>
      <c r="B63" s="305">
        <v>52</v>
      </c>
      <c r="C63" s="4"/>
      <c r="D63" s="131"/>
      <c r="E63" s="142"/>
      <c r="F63" s="135"/>
      <c r="G63" s="136"/>
      <c r="H63" s="314" t="str">
        <f>IF(F63+G63=0,"","【"&amp;VLOOKUP(E63,マスタ!A:C,3,FALSE)&amp;"】"&amp;CHOOSE(F63,"運営費","事業費","会食費")&amp;" / "&amp;VLOOKUP(G63,科目!$A:$J,CHOOSE(F63,2,5,8,11),FALSE))</f>
        <v/>
      </c>
      <c r="I63" s="317"/>
      <c r="J63" s="318"/>
      <c r="K63" s="326">
        <f t="shared" si="3"/>
        <v>0</v>
      </c>
      <c r="L63" s="20"/>
      <c r="M63" s="21"/>
      <c r="N63" s="144" t="str">
        <f t="shared" si="4"/>
        <v/>
      </c>
    </row>
    <row r="64" spans="1:14" ht="21" customHeight="1">
      <c r="A64" s="300"/>
      <c r="B64" s="305">
        <v>53</v>
      </c>
      <c r="C64" s="4"/>
      <c r="D64" s="131"/>
      <c r="E64" s="142"/>
      <c r="F64" s="135"/>
      <c r="G64" s="136"/>
      <c r="H64" s="314" t="str">
        <f>IF(F64+G64=0,"","【"&amp;VLOOKUP(E64,マスタ!A:C,3,FALSE)&amp;"】"&amp;CHOOSE(F64,"運営費","事業費","会食費")&amp;" / "&amp;VLOOKUP(G64,科目!$A:$J,CHOOSE(F64,2,5,8,11),FALSE))</f>
        <v/>
      </c>
      <c r="I64" s="317"/>
      <c r="J64" s="318"/>
      <c r="K64" s="326">
        <f t="shared" si="3"/>
        <v>0</v>
      </c>
      <c r="L64" s="20"/>
      <c r="M64" s="21"/>
      <c r="N64" s="144" t="str">
        <f t="shared" si="4"/>
        <v/>
      </c>
    </row>
    <row r="65" spans="1:14" ht="21" customHeight="1">
      <c r="A65" s="300"/>
      <c r="B65" s="305">
        <v>54</v>
      </c>
      <c r="C65" s="4"/>
      <c r="D65" s="131"/>
      <c r="E65" s="142"/>
      <c r="F65" s="135"/>
      <c r="G65" s="136"/>
      <c r="H65" s="314" t="str">
        <f>IF(F65+G65=0,"","【"&amp;VLOOKUP(E65,マスタ!A:C,3,FALSE)&amp;"】"&amp;CHOOSE(F65,"運営費","事業費","会食費")&amp;" / "&amp;VLOOKUP(G65,科目!$A:$J,CHOOSE(F65,2,5,8,11),FALSE))</f>
        <v/>
      </c>
      <c r="I65" s="317"/>
      <c r="J65" s="318"/>
      <c r="K65" s="326">
        <f t="shared" si="3"/>
        <v>0</v>
      </c>
      <c r="L65" s="20"/>
      <c r="M65" s="21"/>
      <c r="N65" s="144" t="str">
        <f t="shared" si="4"/>
        <v/>
      </c>
    </row>
    <row r="66" spans="1:14" ht="21" customHeight="1">
      <c r="A66" s="300"/>
      <c r="B66" s="305">
        <v>55</v>
      </c>
      <c r="C66" s="4"/>
      <c r="D66" s="131"/>
      <c r="E66" s="142"/>
      <c r="F66" s="135"/>
      <c r="G66" s="136"/>
      <c r="H66" s="314" t="str">
        <f>IF(F66+G66=0,"","【"&amp;VLOOKUP(E66,マスタ!A:C,3,FALSE)&amp;"】"&amp;CHOOSE(F66,"運営費","事業費","会食費")&amp;" / "&amp;VLOOKUP(G66,科目!$A:$J,CHOOSE(F66,2,5,8,11),FALSE))</f>
        <v/>
      </c>
      <c r="I66" s="317"/>
      <c r="J66" s="318"/>
      <c r="K66" s="326">
        <f t="shared" si="3"/>
        <v>0</v>
      </c>
      <c r="L66" s="20"/>
      <c r="M66" s="21"/>
      <c r="N66" s="144" t="str">
        <f t="shared" si="4"/>
        <v/>
      </c>
    </row>
    <row r="67" spans="1:14" ht="21" customHeight="1">
      <c r="A67" s="300"/>
      <c r="B67" s="305">
        <v>56</v>
      </c>
      <c r="C67" s="4"/>
      <c r="D67" s="131"/>
      <c r="E67" s="142"/>
      <c r="F67" s="135"/>
      <c r="G67" s="136"/>
      <c r="H67" s="314" t="str">
        <f>IF(F67+G67=0,"","【"&amp;VLOOKUP(E67,マスタ!A:C,3,FALSE)&amp;"】"&amp;CHOOSE(F67,"運営費","事業費","会食費")&amp;" / "&amp;VLOOKUP(G67,科目!$A:$J,CHOOSE(F67,2,5,8,11),FALSE))</f>
        <v/>
      </c>
      <c r="I67" s="317"/>
      <c r="J67" s="318"/>
      <c r="K67" s="326">
        <f t="shared" si="3"/>
        <v>0</v>
      </c>
      <c r="L67" s="20"/>
      <c r="M67" s="21"/>
      <c r="N67" s="144" t="str">
        <f t="shared" si="4"/>
        <v/>
      </c>
    </row>
    <row r="68" spans="1:14" ht="21" customHeight="1">
      <c r="A68" s="300"/>
      <c r="B68" s="305">
        <v>57</v>
      </c>
      <c r="C68" s="4"/>
      <c r="D68" s="131"/>
      <c r="E68" s="142"/>
      <c r="F68" s="135"/>
      <c r="G68" s="136"/>
      <c r="H68" s="314" t="str">
        <f>IF(F68+G68=0,"","【"&amp;VLOOKUP(E68,マスタ!A:C,3,FALSE)&amp;"】"&amp;CHOOSE(F68,"運営費","事業費","会食費")&amp;" / "&amp;VLOOKUP(G68,科目!$A:$J,CHOOSE(F68,2,5,8,11),FALSE))</f>
        <v/>
      </c>
      <c r="I68" s="317"/>
      <c r="J68" s="318"/>
      <c r="K68" s="326">
        <f t="shared" si="3"/>
        <v>0</v>
      </c>
      <c r="L68" s="20"/>
      <c r="M68" s="21"/>
      <c r="N68" s="144" t="str">
        <f t="shared" si="4"/>
        <v/>
      </c>
    </row>
    <row r="69" spans="1:14" ht="21" customHeight="1">
      <c r="A69" s="300"/>
      <c r="B69" s="305">
        <v>58</v>
      </c>
      <c r="C69" s="4"/>
      <c r="D69" s="131"/>
      <c r="E69" s="142"/>
      <c r="F69" s="135"/>
      <c r="G69" s="136"/>
      <c r="H69" s="314" t="str">
        <f>IF(F69+G69=0,"","【"&amp;VLOOKUP(E69,マスタ!A:C,3,FALSE)&amp;"】"&amp;CHOOSE(F69,"運営費","事業費","会食費")&amp;" / "&amp;VLOOKUP(G69,科目!$A:$J,CHOOSE(F69,2,5,8,11),FALSE))</f>
        <v/>
      </c>
      <c r="I69" s="317"/>
      <c r="J69" s="318"/>
      <c r="K69" s="326">
        <f t="shared" si="3"/>
        <v>0</v>
      </c>
      <c r="L69" s="20"/>
      <c r="M69" s="21"/>
      <c r="N69" s="144" t="str">
        <f t="shared" si="4"/>
        <v/>
      </c>
    </row>
    <row r="70" spans="1:14" ht="21" customHeight="1">
      <c r="A70" s="300"/>
      <c r="B70" s="305">
        <v>59</v>
      </c>
      <c r="C70" s="4"/>
      <c r="D70" s="131"/>
      <c r="E70" s="142"/>
      <c r="F70" s="135"/>
      <c r="G70" s="136"/>
      <c r="H70" s="314" t="str">
        <f>IF(F70+G70=0,"","【"&amp;VLOOKUP(E70,マスタ!A:C,3,FALSE)&amp;"】"&amp;CHOOSE(F70,"運営費","事業費","会食費")&amp;" / "&amp;VLOOKUP(G70,科目!$A:$J,CHOOSE(F70,2,5,8,11),FALSE))</f>
        <v/>
      </c>
      <c r="I70" s="317"/>
      <c r="J70" s="318"/>
      <c r="K70" s="326">
        <f t="shared" si="3"/>
        <v>0</v>
      </c>
      <c r="L70" s="20"/>
      <c r="M70" s="21"/>
      <c r="N70" s="144" t="str">
        <f t="shared" si="4"/>
        <v/>
      </c>
    </row>
    <row r="71" spans="1:14" ht="21" customHeight="1">
      <c r="A71" s="300"/>
      <c r="B71" s="305">
        <v>60</v>
      </c>
      <c r="C71" s="4"/>
      <c r="D71" s="131"/>
      <c r="E71" s="142"/>
      <c r="F71" s="135"/>
      <c r="G71" s="136"/>
      <c r="H71" s="314" t="str">
        <f>IF(F71+G71=0,"","【"&amp;VLOOKUP(E71,マスタ!A:C,3,FALSE)&amp;"】"&amp;CHOOSE(F71,"運営費","事業費","会食費")&amp;" / "&amp;VLOOKUP(G71,科目!$A:$J,CHOOSE(F71,2,5,8,11),FALSE))</f>
        <v/>
      </c>
      <c r="I71" s="317"/>
      <c r="J71" s="318"/>
      <c r="K71" s="326">
        <f t="shared" si="3"/>
        <v>0</v>
      </c>
      <c r="L71" s="20"/>
      <c r="M71" s="21"/>
      <c r="N71" s="144" t="str">
        <f t="shared" si="4"/>
        <v/>
      </c>
    </row>
    <row r="72" spans="1:14" ht="21" customHeight="1">
      <c r="A72" s="300"/>
      <c r="B72" s="305">
        <v>61</v>
      </c>
      <c r="C72" s="4"/>
      <c r="D72" s="131"/>
      <c r="E72" s="142"/>
      <c r="F72" s="135"/>
      <c r="G72" s="136"/>
      <c r="H72" s="314" t="str">
        <f>IF(F72+G72=0,"","【"&amp;VLOOKUP(E72,マスタ!A:C,3,FALSE)&amp;"】"&amp;CHOOSE(F72,"運営費","事業費","会食費")&amp;" / "&amp;VLOOKUP(G72,科目!$A:$J,CHOOSE(F72,2,5,8,11),FALSE))</f>
        <v/>
      </c>
      <c r="I72" s="317"/>
      <c r="J72" s="318"/>
      <c r="K72" s="326">
        <f t="shared" si="3"/>
        <v>0</v>
      </c>
      <c r="L72" s="20"/>
      <c r="M72" s="21"/>
      <c r="N72" s="144" t="str">
        <f t="shared" si="4"/>
        <v/>
      </c>
    </row>
    <row r="73" spans="1:14" ht="21" customHeight="1">
      <c r="A73" s="300"/>
      <c r="B73" s="305">
        <v>62</v>
      </c>
      <c r="C73" s="4"/>
      <c r="D73" s="131"/>
      <c r="E73" s="142"/>
      <c r="F73" s="135"/>
      <c r="G73" s="136"/>
      <c r="H73" s="314" t="str">
        <f>IF(F73+G73=0,"","【"&amp;VLOOKUP(E73,マスタ!A:C,3,FALSE)&amp;"】"&amp;CHOOSE(F73,"運営費","事業費","会食費")&amp;" / "&amp;VLOOKUP(G73,科目!$A:$J,CHOOSE(F73,2,5,8,11),FALSE))</f>
        <v/>
      </c>
      <c r="I73" s="317"/>
      <c r="J73" s="318"/>
      <c r="K73" s="326">
        <f t="shared" si="3"/>
        <v>0</v>
      </c>
      <c r="L73" s="20"/>
      <c r="M73" s="21"/>
      <c r="N73" s="144" t="str">
        <f t="shared" si="4"/>
        <v/>
      </c>
    </row>
    <row r="74" spans="1:14" ht="21" customHeight="1">
      <c r="A74" s="300"/>
      <c r="B74" s="305">
        <v>63</v>
      </c>
      <c r="C74" s="4"/>
      <c r="D74" s="131"/>
      <c r="E74" s="142"/>
      <c r="F74" s="135"/>
      <c r="G74" s="136"/>
      <c r="H74" s="314" t="str">
        <f>IF(F74+G74=0,"","【"&amp;VLOOKUP(E74,マスタ!A:C,3,FALSE)&amp;"】"&amp;CHOOSE(F74,"運営費","事業費","会食費")&amp;" / "&amp;VLOOKUP(G74,科目!$A:$J,CHOOSE(F74,2,5,8,11),FALSE))</f>
        <v/>
      </c>
      <c r="I74" s="317"/>
      <c r="J74" s="318"/>
      <c r="K74" s="326">
        <f t="shared" si="3"/>
        <v>0</v>
      </c>
      <c r="L74" s="20"/>
      <c r="M74" s="21"/>
      <c r="N74" s="144" t="str">
        <f t="shared" si="4"/>
        <v/>
      </c>
    </row>
    <row r="75" spans="1:14" ht="21" customHeight="1">
      <c r="A75" s="300"/>
      <c r="B75" s="305">
        <v>64</v>
      </c>
      <c r="C75" s="4"/>
      <c r="D75" s="131"/>
      <c r="E75" s="142"/>
      <c r="F75" s="135"/>
      <c r="G75" s="136"/>
      <c r="H75" s="314" t="str">
        <f>IF(F75+G75=0,"","【"&amp;VLOOKUP(E75,マスタ!A:C,3,FALSE)&amp;"】"&amp;CHOOSE(F75,"運営費","事業費","会食費")&amp;" / "&amp;VLOOKUP(G75,科目!$A:$J,CHOOSE(F75,2,5,8,11),FALSE))</f>
        <v/>
      </c>
      <c r="I75" s="317"/>
      <c r="J75" s="318"/>
      <c r="K75" s="326">
        <f t="shared" si="3"/>
        <v>0</v>
      </c>
      <c r="L75" s="20"/>
      <c r="M75" s="21"/>
      <c r="N75" s="144" t="str">
        <f t="shared" si="4"/>
        <v/>
      </c>
    </row>
    <row r="76" spans="1:14" ht="21" customHeight="1">
      <c r="A76" s="300"/>
      <c r="B76" s="305">
        <v>65</v>
      </c>
      <c r="C76" s="4"/>
      <c r="D76" s="131"/>
      <c r="E76" s="142"/>
      <c r="F76" s="135"/>
      <c r="G76" s="136"/>
      <c r="H76" s="314" t="str">
        <f>IF(F76+G76=0,"","【"&amp;VLOOKUP(E76,マスタ!A:C,3,FALSE)&amp;"】"&amp;CHOOSE(F76,"運営費","事業費","会食費")&amp;" / "&amp;VLOOKUP(G76,科目!$A:$J,CHOOSE(F76,2,5,8,11),FALSE))</f>
        <v/>
      </c>
      <c r="I76" s="317"/>
      <c r="J76" s="318"/>
      <c r="K76" s="326">
        <f t="shared" ref="K76:K139" si="5">IF(AND(DATE(IF(C76&lt;7,$P$13+1,$P$13),C76,D76)&lt;=$P$15,DATE(IF(C76&lt;7,$P$13+1,$P$13),C76,D76)&gt;=$P$14),1,0)</f>
        <v>0</v>
      </c>
      <c r="L76" s="20"/>
      <c r="M76" s="21"/>
      <c r="N76" s="144" t="str">
        <f t="shared" si="4"/>
        <v/>
      </c>
    </row>
    <row r="77" spans="1:14" ht="21" customHeight="1">
      <c r="A77" s="300"/>
      <c r="B77" s="305">
        <v>66</v>
      </c>
      <c r="C77" s="4"/>
      <c r="D77" s="131"/>
      <c r="E77" s="142"/>
      <c r="F77" s="135"/>
      <c r="G77" s="136"/>
      <c r="H77" s="314" t="str">
        <f>IF(F77+G77=0,"","【"&amp;VLOOKUP(E77,マスタ!A:C,3,FALSE)&amp;"】"&amp;CHOOSE(F77,"運営費","事業費","会食費")&amp;" / "&amp;VLOOKUP(G77,科目!$A:$J,CHOOSE(F77,2,5,8,11),FALSE))</f>
        <v/>
      </c>
      <c r="I77" s="317"/>
      <c r="J77" s="318"/>
      <c r="K77" s="326">
        <f t="shared" si="5"/>
        <v>0</v>
      </c>
      <c r="L77" s="20"/>
      <c r="M77" s="21"/>
      <c r="N77" s="144" t="str">
        <f t="shared" ref="N77:N140" si="6">IF(G77="","",N76+M77-L77)</f>
        <v/>
      </c>
    </row>
    <row r="78" spans="1:14" ht="21" customHeight="1">
      <c r="A78" s="300"/>
      <c r="B78" s="305">
        <v>67</v>
      </c>
      <c r="C78" s="4"/>
      <c r="D78" s="131"/>
      <c r="E78" s="142"/>
      <c r="F78" s="135"/>
      <c r="G78" s="136"/>
      <c r="H78" s="314" t="str">
        <f>IF(F78+G78=0,"","【"&amp;VLOOKUP(E78,マスタ!A:C,3,FALSE)&amp;"】"&amp;CHOOSE(F78,"運営費","事業費","会食費")&amp;" / "&amp;VLOOKUP(G78,科目!$A:$J,CHOOSE(F78,2,5,8,11),FALSE))</f>
        <v/>
      </c>
      <c r="I78" s="317"/>
      <c r="J78" s="318"/>
      <c r="K78" s="326">
        <f t="shared" si="5"/>
        <v>0</v>
      </c>
      <c r="L78" s="20"/>
      <c r="M78" s="21"/>
      <c r="N78" s="144" t="str">
        <f t="shared" si="6"/>
        <v/>
      </c>
    </row>
    <row r="79" spans="1:14" ht="21" customHeight="1">
      <c r="A79" s="300"/>
      <c r="B79" s="305">
        <v>68</v>
      </c>
      <c r="C79" s="4"/>
      <c r="D79" s="131"/>
      <c r="E79" s="142"/>
      <c r="F79" s="135"/>
      <c r="G79" s="136"/>
      <c r="H79" s="314" t="str">
        <f>IF(F79+G79=0,"","【"&amp;VLOOKUP(E79,マスタ!A:C,3,FALSE)&amp;"】"&amp;CHOOSE(F79,"運営費","事業費","会食費")&amp;" / "&amp;VLOOKUP(G79,科目!$A:$J,CHOOSE(F79,2,5,8,11),FALSE))</f>
        <v/>
      </c>
      <c r="I79" s="317"/>
      <c r="J79" s="318"/>
      <c r="K79" s="326">
        <f t="shared" si="5"/>
        <v>0</v>
      </c>
      <c r="L79" s="20"/>
      <c r="M79" s="21"/>
      <c r="N79" s="144" t="str">
        <f t="shared" si="6"/>
        <v/>
      </c>
    </row>
    <row r="80" spans="1:14" ht="21" customHeight="1">
      <c r="A80" s="300"/>
      <c r="B80" s="305">
        <v>69</v>
      </c>
      <c r="C80" s="4"/>
      <c r="D80" s="131"/>
      <c r="E80" s="142"/>
      <c r="F80" s="135"/>
      <c r="G80" s="136"/>
      <c r="H80" s="314" t="str">
        <f>IF(F80+G80=0,"","【"&amp;VLOOKUP(E80,マスタ!A:C,3,FALSE)&amp;"】"&amp;CHOOSE(F80,"運営費","事業費","会食費")&amp;" / "&amp;VLOOKUP(G80,科目!$A:$J,CHOOSE(F80,2,5,8,11),FALSE))</f>
        <v/>
      </c>
      <c r="I80" s="317"/>
      <c r="J80" s="318"/>
      <c r="K80" s="326">
        <f t="shared" si="5"/>
        <v>0</v>
      </c>
      <c r="L80" s="20"/>
      <c r="M80" s="21"/>
      <c r="N80" s="144" t="str">
        <f t="shared" si="6"/>
        <v/>
      </c>
    </row>
    <row r="81" spans="1:14" ht="21" customHeight="1">
      <c r="A81" s="300"/>
      <c r="B81" s="305">
        <v>70</v>
      </c>
      <c r="C81" s="4"/>
      <c r="D81" s="131"/>
      <c r="E81" s="142"/>
      <c r="F81" s="135"/>
      <c r="G81" s="136"/>
      <c r="H81" s="314" t="str">
        <f>IF(F81+G81=0,"","【"&amp;VLOOKUP(E81,マスタ!A:C,3,FALSE)&amp;"】"&amp;CHOOSE(F81,"運営費","事業費","会食費")&amp;" / "&amp;VLOOKUP(G81,科目!$A:$J,CHOOSE(F81,2,5,8,11),FALSE))</f>
        <v/>
      </c>
      <c r="I81" s="317"/>
      <c r="J81" s="318"/>
      <c r="K81" s="326">
        <f t="shared" si="5"/>
        <v>0</v>
      </c>
      <c r="L81" s="20"/>
      <c r="M81" s="21"/>
      <c r="N81" s="144" t="str">
        <f t="shared" si="6"/>
        <v/>
      </c>
    </row>
    <row r="82" spans="1:14" ht="21" customHeight="1">
      <c r="A82" s="300"/>
      <c r="B82" s="305">
        <v>71</v>
      </c>
      <c r="C82" s="4"/>
      <c r="D82" s="131"/>
      <c r="E82" s="142"/>
      <c r="F82" s="135"/>
      <c r="G82" s="136"/>
      <c r="H82" s="314" t="str">
        <f>IF(F82+G82=0,"","【"&amp;VLOOKUP(E82,マスタ!A:C,3,FALSE)&amp;"】"&amp;CHOOSE(F82,"運営費","事業費","会食費")&amp;" / "&amp;VLOOKUP(G82,科目!$A:$J,CHOOSE(F82,2,5,8,11),FALSE))</f>
        <v/>
      </c>
      <c r="I82" s="317"/>
      <c r="J82" s="318"/>
      <c r="K82" s="326">
        <f t="shared" si="5"/>
        <v>0</v>
      </c>
      <c r="L82" s="20"/>
      <c r="M82" s="21"/>
      <c r="N82" s="144" t="str">
        <f t="shared" si="6"/>
        <v/>
      </c>
    </row>
    <row r="83" spans="1:14" ht="21" customHeight="1">
      <c r="A83" s="300"/>
      <c r="B83" s="305">
        <v>72</v>
      </c>
      <c r="C83" s="4"/>
      <c r="D83" s="131"/>
      <c r="E83" s="142"/>
      <c r="F83" s="135"/>
      <c r="G83" s="136"/>
      <c r="H83" s="314" t="str">
        <f>IF(F83+G83=0,"","【"&amp;VLOOKUP(E83,マスタ!A:C,3,FALSE)&amp;"】"&amp;CHOOSE(F83,"運営費","事業費","会食費")&amp;" / "&amp;VLOOKUP(G83,科目!$A:$J,CHOOSE(F83,2,5,8,11),FALSE))</f>
        <v/>
      </c>
      <c r="I83" s="317"/>
      <c r="J83" s="318"/>
      <c r="K83" s="326">
        <f t="shared" si="5"/>
        <v>0</v>
      </c>
      <c r="L83" s="20"/>
      <c r="M83" s="21"/>
      <c r="N83" s="144" t="str">
        <f t="shared" si="6"/>
        <v/>
      </c>
    </row>
    <row r="84" spans="1:14" ht="21" customHeight="1">
      <c r="A84" s="300"/>
      <c r="B84" s="305">
        <v>73</v>
      </c>
      <c r="C84" s="4"/>
      <c r="D84" s="131"/>
      <c r="E84" s="142"/>
      <c r="F84" s="135"/>
      <c r="G84" s="136"/>
      <c r="H84" s="314" t="str">
        <f>IF(F84+G84=0,"","【"&amp;VLOOKUP(E84,マスタ!A:C,3,FALSE)&amp;"】"&amp;CHOOSE(F84,"運営費","事業費","会食費")&amp;" / "&amp;VLOOKUP(G84,科目!$A:$J,CHOOSE(F84,2,5,8,11),FALSE))</f>
        <v/>
      </c>
      <c r="I84" s="317"/>
      <c r="J84" s="318"/>
      <c r="K84" s="326">
        <f t="shared" si="5"/>
        <v>0</v>
      </c>
      <c r="L84" s="20"/>
      <c r="M84" s="21"/>
      <c r="N84" s="144" t="str">
        <f t="shared" si="6"/>
        <v/>
      </c>
    </row>
    <row r="85" spans="1:14" ht="21" customHeight="1">
      <c r="A85" s="300"/>
      <c r="B85" s="305">
        <v>74</v>
      </c>
      <c r="C85" s="4"/>
      <c r="D85" s="131"/>
      <c r="E85" s="142"/>
      <c r="F85" s="135"/>
      <c r="G85" s="136"/>
      <c r="H85" s="314" t="str">
        <f>IF(F85+G85=0,"","【"&amp;VLOOKUP(E85,マスタ!A:C,3,FALSE)&amp;"】"&amp;CHOOSE(F85,"運営費","事業費","会食費")&amp;" / "&amp;VLOOKUP(G85,科目!$A:$J,CHOOSE(F85,2,5,8,11),FALSE))</f>
        <v/>
      </c>
      <c r="I85" s="317"/>
      <c r="J85" s="318"/>
      <c r="K85" s="326">
        <f t="shared" si="5"/>
        <v>0</v>
      </c>
      <c r="L85" s="20"/>
      <c r="M85" s="21"/>
      <c r="N85" s="144" t="str">
        <f t="shared" si="6"/>
        <v/>
      </c>
    </row>
    <row r="86" spans="1:14" ht="21" customHeight="1">
      <c r="A86" s="300"/>
      <c r="B86" s="305">
        <v>75</v>
      </c>
      <c r="C86" s="4"/>
      <c r="D86" s="131"/>
      <c r="E86" s="142"/>
      <c r="F86" s="135"/>
      <c r="G86" s="136"/>
      <c r="H86" s="314" t="str">
        <f>IF(F86+G86=0,"","【"&amp;VLOOKUP(E86,マスタ!A:C,3,FALSE)&amp;"】"&amp;CHOOSE(F86,"運営費","事業費","会食費")&amp;" / "&amp;VLOOKUP(G86,科目!$A:$J,CHOOSE(F86,2,5,8,11),FALSE))</f>
        <v/>
      </c>
      <c r="I86" s="317"/>
      <c r="J86" s="318"/>
      <c r="K86" s="326">
        <f t="shared" si="5"/>
        <v>0</v>
      </c>
      <c r="L86" s="20"/>
      <c r="M86" s="21"/>
      <c r="N86" s="144" t="str">
        <f t="shared" si="6"/>
        <v/>
      </c>
    </row>
    <row r="87" spans="1:14" ht="21" customHeight="1">
      <c r="A87" s="300"/>
      <c r="B87" s="305">
        <v>76</v>
      </c>
      <c r="C87" s="4"/>
      <c r="D87" s="131"/>
      <c r="E87" s="142"/>
      <c r="F87" s="135"/>
      <c r="G87" s="136"/>
      <c r="H87" s="314" t="str">
        <f>IF(F87+G87=0,"","【"&amp;VLOOKUP(E87,マスタ!A:C,3,FALSE)&amp;"】"&amp;CHOOSE(F87,"運営費","事業費","会食費")&amp;" / "&amp;VLOOKUP(G87,科目!$A:$J,CHOOSE(F87,2,5,8,11),FALSE))</f>
        <v/>
      </c>
      <c r="I87" s="317"/>
      <c r="J87" s="318"/>
      <c r="K87" s="326">
        <f t="shared" si="5"/>
        <v>0</v>
      </c>
      <c r="L87" s="20"/>
      <c r="M87" s="21"/>
      <c r="N87" s="144" t="str">
        <f t="shared" si="6"/>
        <v/>
      </c>
    </row>
    <row r="88" spans="1:14" ht="21" customHeight="1">
      <c r="A88" s="300"/>
      <c r="B88" s="305">
        <v>77</v>
      </c>
      <c r="C88" s="4"/>
      <c r="D88" s="131"/>
      <c r="E88" s="142"/>
      <c r="F88" s="135"/>
      <c r="G88" s="136"/>
      <c r="H88" s="314" t="str">
        <f>IF(F88+G88=0,"","【"&amp;VLOOKUP(E88,マスタ!A:C,3,FALSE)&amp;"】"&amp;CHOOSE(F88,"運営費","事業費","会食費")&amp;" / "&amp;VLOOKUP(G88,科目!$A:$J,CHOOSE(F88,2,5,8,11),FALSE))</f>
        <v/>
      </c>
      <c r="I88" s="317"/>
      <c r="J88" s="318"/>
      <c r="K88" s="326">
        <f t="shared" si="5"/>
        <v>0</v>
      </c>
      <c r="L88" s="20"/>
      <c r="M88" s="21"/>
      <c r="N88" s="144" t="str">
        <f t="shared" si="6"/>
        <v/>
      </c>
    </row>
    <row r="89" spans="1:14" ht="21" customHeight="1">
      <c r="A89" s="300"/>
      <c r="B89" s="305">
        <v>78</v>
      </c>
      <c r="C89" s="4"/>
      <c r="D89" s="131"/>
      <c r="E89" s="142"/>
      <c r="F89" s="135"/>
      <c r="G89" s="136"/>
      <c r="H89" s="314" t="str">
        <f>IF(F89+G89=0,"","【"&amp;VLOOKUP(E89,マスタ!A:C,3,FALSE)&amp;"】"&amp;CHOOSE(F89,"運営費","事業費","会食費")&amp;" / "&amp;VLOOKUP(G89,科目!$A:$J,CHOOSE(F89,2,5,8,11),FALSE))</f>
        <v/>
      </c>
      <c r="I89" s="317"/>
      <c r="J89" s="318"/>
      <c r="K89" s="326">
        <f t="shared" si="5"/>
        <v>0</v>
      </c>
      <c r="L89" s="20"/>
      <c r="M89" s="21"/>
      <c r="N89" s="144" t="str">
        <f t="shared" si="6"/>
        <v/>
      </c>
    </row>
    <row r="90" spans="1:14" ht="21" customHeight="1">
      <c r="A90" s="300"/>
      <c r="B90" s="305">
        <v>79</v>
      </c>
      <c r="C90" s="4"/>
      <c r="D90" s="131"/>
      <c r="E90" s="142"/>
      <c r="F90" s="135"/>
      <c r="G90" s="136"/>
      <c r="H90" s="314" t="str">
        <f>IF(F90+G90=0,"","【"&amp;VLOOKUP(E90,マスタ!A:C,3,FALSE)&amp;"】"&amp;CHOOSE(F90,"運営費","事業費","会食費")&amp;" / "&amp;VLOOKUP(G90,科目!$A:$J,CHOOSE(F90,2,5,8,11),FALSE))</f>
        <v/>
      </c>
      <c r="I90" s="317"/>
      <c r="J90" s="318"/>
      <c r="K90" s="326">
        <f t="shared" si="5"/>
        <v>0</v>
      </c>
      <c r="L90" s="20"/>
      <c r="M90" s="21"/>
      <c r="N90" s="144" t="str">
        <f t="shared" si="6"/>
        <v/>
      </c>
    </row>
    <row r="91" spans="1:14" ht="21" customHeight="1">
      <c r="A91" s="300"/>
      <c r="B91" s="305">
        <v>80</v>
      </c>
      <c r="C91" s="4"/>
      <c r="D91" s="131"/>
      <c r="E91" s="142"/>
      <c r="F91" s="135"/>
      <c r="G91" s="136"/>
      <c r="H91" s="314" t="str">
        <f>IF(F91+G91=0,"","【"&amp;VLOOKUP(E91,マスタ!A:C,3,FALSE)&amp;"】"&amp;CHOOSE(F91,"運営費","事業費","会食費")&amp;" / "&amp;VLOOKUP(G91,科目!$A:$J,CHOOSE(F91,2,5,8,11),FALSE))</f>
        <v/>
      </c>
      <c r="I91" s="317"/>
      <c r="J91" s="318"/>
      <c r="K91" s="326">
        <f t="shared" si="5"/>
        <v>0</v>
      </c>
      <c r="L91" s="20"/>
      <c r="M91" s="21"/>
      <c r="N91" s="144" t="str">
        <f t="shared" si="6"/>
        <v/>
      </c>
    </row>
    <row r="92" spans="1:14" ht="21" customHeight="1">
      <c r="A92" s="300"/>
      <c r="B92" s="305">
        <v>81</v>
      </c>
      <c r="C92" s="4"/>
      <c r="D92" s="131"/>
      <c r="E92" s="142"/>
      <c r="F92" s="135"/>
      <c r="G92" s="136"/>
      <c r="H92" s="314" t="str">
        <f>IF(F92+G92=0,"","【"&amp;VLOOKUP(E92,マスタ!A:C,3,FALSE)&amp;"】"&amp;CHOOSE(F92,"運営費","事業費","会食費")&amp;" / "&amp;VLOOKUP(G92,科目!$A:$J,CHOOSE(F92,2,5,8,11),FALSE))</f>
        <v/>
      </c>
      <c r="I92" s="317"/>
      <c r="J92" s="318"/>
      <c r="K92" s="326">
        <f t="shared" si="5"/>
        <v>0</v>
      </c>
      <c r="L92" s="20"/>
      <c r="M92" s="21"/>
      <c r="N92" s="144" t="str">
        <f t="shared" si="6"/>
        <v/>
      </c>
    </row>
    <row r="93" spans="1:14" ht="21" customHeight="1">
      <c r="A93" s="300"/>
      <c r="B93" s="305">
        <v>82</v>
      </c>
      <c r="C93" s="4"/>
      <c r="D93" s="131"/>
      <c r="E93" s="142"/>
      <c r="F93" s="135"/>
      <c r="G93" s="136"/>
      <c r="H93" s="314" t="str">
        <f>IF(F93+G93=0,"","【"&amp;VLOOKUP(E93,マスタ!A:C,3,FALSE)&amp;"】"&amp;CHOOSE(F93,"運営費","事業費","会食費")&amp;" / "&amp;VLOOKUP(G93,科目!$A:$J,CHOOSE(F93,2,5,8,11),FALSE))</f>
        <v/>
      </c>
      <c r="I93" s="317"/>
      <c r="J93" s="318"/>
      <c r="K93" s="326">
        <f t="shared" si="5"/>
        <v>0</v>
      </c>
      <c r="L93" s="20"/>
      <c r="M93" s="21"/>
      <c r="N93" s="144" t="str">
        <f t="shared" si="6"/>
        <v/>
      </c>
    </row>
    <row r="94" spans="1:14" ht="21" customHeight="1">
      <c r="A94" s="300"/>
      <c r="B94" s="305">
        <v>83</v>
      </c>
      <c r="C94" s="4"/>
      <c r="D94" s="131"/>
      <c r="E94" s="142"/>
      <c r="F94" s="135"/>
      <c r="G94" s="136"/>
      <c r="H94" s="314" t="str">
        <f>IF(F94+G94=0,"","【"&amp;VLOOKUP(E94,マスタ!A:C,3,FALSE)&amp;"】"&amp;CHOOSE(F94,"運営費","事業費","会食費")&amp;" / "&amp;VLOOKUP(G94,科目!$A:$J,CHOOSE(F94,2,5,8,11),FALSE))</f>
        <v/>
      </c>
      <c r="I94" s="317"/>
      <c r="J94" s="318"/>
      <c r="K94" s="326">
        <f t="shared" si="5"/>
        <v>0</v>
      </c>
      <c r="L94" s="20"/>
      <c r="M94" s="21"/>
      <c r="N94" s="144" t="str">
        <f t="shared" si="6"/>
        <v/>
      </c>
    </row>
    <row r="95" spans="1:14" ht="21" customHeight="1">
      <c r="A95" s="300"/>
      <c r="B95" s="305">
        <v>84</v>
      </c>
      <c r="C95" s="4"/>
      <c r="D95" s="131"/>
      <c r="E95" s="142"/>
      <c r="F95" s="135"/>
      <c r="G95" s="136"/>
      <c r="H95" s="314" t="str">
        <f>IF(F95+G95=0,"","【"&amp;VLOOKUP(E95,マスタ!A:C,3,FALSE)&amp;"】"&amp;CHOOSE(F95,"運営費","事業費","会食費")&amp;" / "&amp;VLOOKUP(G95,科目!$A:$J,CHOOSE(F95,2,5,8,11),FALSE))</f>
        <v/>
      </c>
      <c r="I95" s="317"/>
      <c r="J95" s="318"/>
      <c r="K95" s="326">
        <f t="shared" si="5"/>
        <v>0</v>
      </c>
      <c r="L95" s="20"/>
      <c r="M95" s="21"/>
      <c r="N95" s="144" t="str">
        <f t="shared" si="6"/>
        <v/>
      </c>
    </row>
    <row r="96" spans="1:14" ht="21" customHeight="1">
      <c r="A96" s="300"/>
      <c r="B96" s="305">
        <v>85</v>
      </c>
      <c r="C96" s="4"/>
      <c r="D96" s="131"/>
      <c r="E96" s="142"/>
      <c r="F96" s="135"/>
      <c r="G96" s="136"/>
      <c r="H96" s="314" t="str">
        <f>IF(F96+G96=0,"","【"&amp;VLOOKUP(E96,マスタ!A:C,3,FALSE)&amp;"】"&amp;CHOOSE(F96,"運営費","事業費","会食費")&amp;" / "&amp;VLOOKUP(G96,科目!$A:$J,CHOOSE(F96,2,5,8,11),FALSE))</f>
        <v/>
      </c>
      <c r="I96" s="317"/>
      <c r="J96" s="318"/>
      <c r="K96" s="326">
        <f t="shared" si="5"/>
        <v>0</v>
      </c>
      <c r="L96" s="20"/>
      <c r="M96" s="21"/>
      <c r="N96" s="144" t="str">
        <f t="shared" si="6"/>
        <v/>
      </c>
    </row>
    <row r="97" spans="1:14" ht="21" customHeight="1">
      <c r="A97" s="300"/>
      <c r="B97" s="305">
        <v>86</v>
      </c>
      <c r="C97" s="4"/>
      <c r="D97" s="131"/>
      <c r="E97" s="142"/>
      <c r="F97" s="135"/>
      <c r="G97" s="136"/>
      <c r="H97" s="314" t="str">
        <f>IF(F97+G97=0,"","【"&amp;VLOOKUP(E97,マスタ!A:C,3,FALSE)&amp;"】"&amp;CHOOSE(F97,"運営費","事業費","会食費")&amp;" / "&amp;VLOOKUP(G97,科目!$A:$J,CHOOSE(F97,2,5,8,11),FALSE))</f>
        <v/>
      </c>
      <c r="I97" s="317"/>
      <c r="J97" s="318"/>
      <c r="K97" s="326">
        <f t="shared" si="5"/>
        <v>0</v>
      </c>
      <c r="L97" s="20"/>
      <c r="M97" s="21"/>
      <c r="N97" s="144" t="str">
        <f t="shared" si="6"/>
        <v/>
      </c>
    </row>
    <row r="98" spans="1:14" ht="21" customHeight="1">
      <c r="A98" s="300"/>
      <c r="B98" s="305">
        <v>87</v>
      </c>
      <c r="C98" s="4"/>
      <c r="D98" s="131"/>
      <c r="E98" s="142"/>
      <c r="F98" s="135"/>
      <c r="G98" s="136"/>
      <c r="H98" s="314" t="str">
        <f>IF(F98+G98=0,"","【"&amp;VLOOKUP(E98,マスタ!A:C,3,FALSE)&amp;"】"&amp;CHOOSE(F98,"運営費","事業費","会食費")&amp;" / "&amp;VLOOKUP(G98,科目!$A:$J,CHOOSE(F98,2,5,8,11),FALSE))</f>
        <v/>
      </c>
      <c r="I98" s="317"/>
      <c r="J98" s="318"/>
      <c r="K98" s="326">
        <f t="shared" si="5"/>
        <v>0</v>
      </c>
      <c r="L98" s="20"/>
      <c r="M98" s="21"/>
      <c r="N98" s="144" t="str">
        <f t="shared" si="6"/>
        <v/>
      </c>
    </row>
    <row r="99" spans="1:14" ht="21" customHeight="1">
      <c r="A99" s="300"/>
      <c r="B99" s="305">
        <v>88</v>
      </c>
      <c r="C99" s="4"/>
      <c r="D99" s="131"/>
      <c r="E99" s="142"/>
      <c r="F99" s="135"/>
      <c r="G99" s="136"/>
      <c r="H99" s="314" t="str">
        <f>IF(F99+G99=0,"","【"&amp;VLOOKUP(E99,マスタ!A:C,3,FALSE)&amp;"】"&amp;CHOOSE(F99,"運営費","事業費","会食費")&amp;" / "&amp;VLOOKUP(G99,科目!$A:$J,CHOOSE(F99,2,5,8,11),FALSE))</f>
        <v/>
      </c>
      <c r="I99" s="317"/>
      <c r="J99" s="318"/>
      <c r="K99" s="326">
        <f t="shared" si="5"/>
        <v>0</v>
      </c>
      <c r="L99" s="20"/>
      <c r="M99" s="21"/>
      <c r="N99" s="144" t="str">
        <f t="shared" si="6"/>
        <v/>
      </c>
    </row>
    <row r="100" spans="1:14" ht="21" customHeight="1">
      <c r="A100" s="300"/>
      <c r="B100" s="305">
        <v>89</v>
      </c>
      <c r="C100" s="4"/>
      <c r="D100" s="131"/>
      <c r="E100" s="142"/>
      <c r="F100" s="135"/>
      <c r="G100" s="136"/>
      <c r="H100" s="314" t="str">
        <f>IF(F100+G100=0,"","【"&amp;VLOOKUP(E100,マスタ!A:C,3,FALSE)&amp;"】"&amp;CHOOSE(F100,"運営費","事業費","会食費")&amp;" / "&amp;VLOOKUP(G100,科目!$A:$J,CHOOSE(F100,2,5,8,11),FALSE))</f>
        <v/>
      </c>
      <c r="I100" s="317"/>
      <c r="J100" s="318"/>
      <c r="K100" s="326">
        <f t="shared" si="5"/>
        <v>0</v>
      </c>
      <c r="L100" s="20"/>
      <c r="M100" s="21"/>
      <c r="N100" s="144" t="str">
        <f t="shared" si="6"/>
        <v/>
      </c>
    </row>
    <row r="101" spans="1:14" ht="21" customHeight="1">
      <c r="A101" s="300"/>
      <c r="B101" s="305">
        <v>90</v>
      </c>
      <c r="C101" s="4"/>
      <c r="D101" s="131"/>
      <c r="E101" s="142"/>
      <c r="F101" s="135"/>
      <c r="G101" s="136"/>
      <c r="H101" s="314" t="str">
        <f>IF(F101+G101=0,"","【"&amp;VLOOKUP(E101,マスタ!A:C,3,FALSE)&amp;"】"&amp;CHOOSE(F101,"運営費","事業費","会食費")&amp;" / "&amp;VLOOKUP(G101,科目!$A:$J,CHOOSE(F101,2,5,8,11),FALSE))</f>
        <v/>
      </c>
      <c r="I101" s="317"/>
      <c r="J101" s="318"/>
      <c r="K101" s="326">
        <f t="shared" si="5"/>
        <v>0</v>
      </c>
      <c r="L101" s="20"/>
      <c r="M101" s="21"/>
      <c r="N101" s="144" t="str">
        <f t="shared" si="6"/>
        <v/>
      </c>
    </row>
    <row r="102" spans="1:14" ht="21" customHeight="1">
      <c r="A102" s="300"/>
      <c r="B102" s="305">
        <v>91</v>
      </c>
      <c r="C102" s="4"/>
      <c r="D102" s="131"/>
      <c r="E102" s="142"/>
      <c r="F102" s="135"/>
      <c r="G102" s="136"/>
      <c r="H102" s="314" t="str">
        <f>IF(F102+G102=0,"","【"&amp;VLOOKUP(E102,マスタ!A:C,3,FALSE)&amp;"】"&amp;CHOOSE(F102,"運営費","事業費","会食費")&amp;" / "&amp;VLOOKUP(G102,科目!$A:$J,CHOOSE(F102,2,5,8,11),FALSE))</f>
        <v/>
      </c>
      <c r="I102" s="317"/>
      <c r="J102" s="318"/>
      <c r="K102" s="326">
        <f t="shared" si="5"/>
        <v>0</v>
      </c>
      <c r="L102" s="20"/>
      <c r="M102" s="21"/>
      <c r="N102" s="144" t="str">
        <f t="shared" si="6"/>
        <v/>
      </c>
    </row>
    <row r="103" spans="1:14" ht="21" customHeight="1">
      <c r="A103" s="300"/>
      <c r="B103" s="305">
        <v>92</v>
      </c>
      <c r="C103" s="4"/>
      <c r="D103" s="131"/>
      <c r="E103" s="142"/>
      <c r="F103" s="135"/>
      <c r="G103" s="136"/>
      <c r="H103" s="314" t="str">
        <f>IF(F103+G103=0,"","【"&amp;VLOOKUP(E103,マスタ!A:C,3,FALSE)&amp;"】"&amp;CHOOSE(F103,"運営費","事業費","会食費")&amp;" / "&amp;VLOOKUP(G103,科目!$A:$J,CHOOSE(F103,2,5,8,11),FALSE))</f>
        <v/>
      </c>
      <c r="I103" s="317"/>
      <c r="J103" s="318"/>
      <c r="K103" s="326">
        <f t="shared" si="5"/>
        <v>0</v>
      </c>
      <c r="L103" s="20"/>
      <c r="M103" s="21"/>
      <c r="N103" s="144" t="str">
        <f t="shared" si="6"/>
        <v/>
      </c>
    </row>
    <row r="104" spans="1:14" ht="21" customHeight="1">
      <c r="A104" s="300"/>
      <c r="B104" s="305">
        <v>93</v>
      </c>
      <c r="C104" s="4"/>
      <c r="D104" s="131"/>
      <c r="E104" s="142"/>
      <c r="F104" s="135"/>
      <c r="G104" s="136"/>
      <c r="H104" s="314" t="str">
        <f>IF(F104+G104=0,"","【"&amp;VLOOKUP(E104,マスタ!A:C,3,FALSE)&amp;"】"&amp;CHOOSE(F104,"運営費","事業費","会食費")&amp;" / "&amp;VLOOKUP(G104,科目!$A:$J,CHOOSE(F104,2,5,8,11),FALSE))</f>
        <v/>
      </c>
      <c r="I104" s="317"/>
      <c r="J104" s="318"/>
      <c r="K104" s="326">
        <f t="shared" si="5"/>
        <v>0</v>
      </c>
      <c r="L104" s="20"/>
      <c r="M104" s="21"/>
      <c r="N104" s="144" t="str">
        <f t="shared" si="6"/>
        <v/>
      </c>
    </row>
    <row r="105" spans="1:14" ht="21" customHeight="1">
      <c r="A105" s="300"/>
      <c r="B105" s="305">
        <v>94</v>
      </c>
      <c r="C105" s="4"/>
      <c r="D105" s="131"/>
      <c r="E105" s="142"/>
      <c r="F105" s="135"/>
      <c r="G105" s="136"/>
      <c r="H105" s="314" t="str">
        <f>IF(F105+G105=0,"","【"&amp;VLOOKUP(E105,マスタ!A:C,3,FALSE)&amp;"】"&amp;CHOOSE(F105,"運営費","事業費","会食費")&amp;" / "&amp;VLOOKUP(G105,科目!$A:$J,CHOOSE(F105,2,5,8,11),FALSE))</f>
        <v/>
      </c>
      <c r="I105" s="317"/>
      <c r="J105" s="318"/>
      <c r="K105" s="326">
        <f t="shared" si="5"/>
        <v>0</v>
      </c>
      <c r="L105" s="20"/>
      <c r="M105" s="21"/>
      <c r="N105" s="144" t="str">
        <f t="shared" si="6"/>
        <v/>
      </c>
    </row>
    <row r="106" spans="1:14" ht="21" customHeight="1">
      <c r="A106" s="300"/>
      <c r="B106" s="305">
        <v>95</v>
      </c>
      <c r="C106" s="4"/>
      <c r="D106" s="131"/>
      <c r="E106" s="142"/>
      <c r="F106" s="135"/>
      <c r="G106" s="136"/>
      <c r="H106" s="314" t="str">
        <f>IF(F106+G106=0,"","【"&amp;VLOOKUP(E106,マスタ!A:C,3,FALSE)&amp;"】"&amp;CHOOSE(F106,"運営費","事業費","会食費")&amp;" / "&amp;VLOOKUP(G106,科目!$A:$J,CHOOSE(F106,2,5,8,11),FALSE))</f>
        <v/>
      </c>
      <c r="I106" s="317"/>
      <c r="J106" s="318"/>
      <c r="K106" s="326">
        <f t="shared" si="5"/>
        <v>0</v>
      </c>
      <c r="L106" s="20"/>
      <c r="M106" s="21"/>
      <c r="N106" s="144" t="str">
        <f t="shared" si="6"/>
        <v/>
      </c>
    </row>
    <row r="107" spans="1:14" ht="21" customHeight="1">
      <c r="A107" s="300"/>
      <c r="B107" s="305">
        <v>96</v>
      </c>
      <c r="C107" s="4"/>
      <c r="D107" s="131"/>
      <c r="E107" s="142"/>
      <c r="F107" s="135"/>
      <c r="G107" s="136"/>
      <c r="H107" s="314" t="str">
        <f>IF(F107+G107=0,"","【"&amp;VLOOKUP(E107,マスタ!A:C,3,FALSE)&amp;"】"&amp;CHOOSE(F107,"運営費","事業費","会食費")&amp;" / "&amp;VLOOKUP(G107,科目!$A:$J,CHOOSE(F107,2,5,8,11),FALSE))</f>
        <v/>
      </c>
      <c r="I107" s="317"/>
      <c r="J107" s="318"/>
      <c r="K107" s="326">
        <f t="shared" si="5"/>
        <v>0</v>
      </c>
      <c r="L107" s="20"/>
      <c r="M107" s="21"/>
      <c r="N107" s="144" t="str">
        <f t="shared" si="6"/>
        <v/>
      </c>
    </row>
    <row r="108" spans="1:14" ht="21" customHeight="1">
      <c r="A108" s="300"/>
      <c r="B108" s="305">
        <v>97</v>
      </c>
      <c r="C108" s="4"/>
      <c r="D108" s="131"/>
      <c r="E108" s="142"/>
      <c r="F108" s="135"/>
      <c r="G108" s="136"/>
      <c r="H108" s="314" t="str">
        <f>IF(F108+G108=0,"","【"&amp;VLOOKUP(E108,マスタ!A:C,3,FALSE)&amp;"】"&amp;CHOOSE(F108,"運営費","事業費","会食費")&amp;" / "&amp;VLOOKUP(G108,科目!$A:$J,CHOOSE(F108,2,5,8,11),FALSE))</f>
        <v/>
      </c>
      <c r="I108" s="317"/>
      <c r="J108" s="318"/>
      <c r="K108" s="326">
        <f t="shared" si="5"/>
        <v>0</v>
      </c>
      <c r="L108" s="20"/>
      <c r="M108" s="21"/>
      <c r="N108" s="144" t="str">
        <f t="shared" si="6"/>
        <v/>
      </c>
    </row>
    <row r="109" spans="1:14" ht="21" customHeight="1">
      <c r="A109" s="300"/>
      <c r="B109" s="305">
        <v>98</v>
      </c>
      <c r="C109" s="4"/>
      <c r="D109" s="131"/>
      <c r="E109" s="142"/>
      <c r="F109" s="135"/>
      <c r="G109" s="136"/>
      <c r="H109" s="314" t="str">
        <f>IF(F109+G109=0,"","【"&amp;VLOOKUP(E109,マスタ!A:C,3,FALSE)&amp;"】"&amp;CHOOSE(F109,"運営費","事業費","会食費")&amp;" / "&amp;VLOOKUP(G109,科目!$A:$J,CHOOSE(F109,2,5,8,11),FALSE))</f>
        <v/>
      </c>
      <c r="I109" s="317"/>
      <c r="J109" s="318"/>
      <c r="K109" s="326">
        <f t="shared" si="5"/>
        <v>0</v>
      </c>
      <c r="L109" s="20"/>
      <c r="M109" s="21"/>
      <c r="N109" s="144" t="str">
        <f t="shared" si="6"/>
        <v/>
      </c>
    </row>
    <row r="110" spans="1:14" ht="21" customHeight="1">
      <c r="A110" s="300"/>
      <c r="B110" s="305">
        <v>99</v>
      </c>
      <c r="C110" s="4"/>
      <c r="D110" s="131"/>
      <c r="E110" s="142"/>
      <c r="F110" s="135"/>
      <c r="G110" s="136"/>
      <c r="H110" s="314" t="str">
        <f>IF(F110+G110=0,"","【"&amp;VLOOKUP(E110,マスタ!A:C,3,FALSE)&amp;"】"&amp;CHOOSE(F110,"運営費","事業費","会食費")&amp;" / "&amp;VLOOKUP(G110,科目!$A:$J,CHOOSE(F110,2,5,8,11),FALSE))</f>
        <v/>
      </c>
      <c r="I110" s="317"/>
      <c r="J110" s="318"/>
      <c r="K110" s="326">
        <f t="shared" si="5"/>
        <v>0</v>
      </c>
      <c r="L110" s="20"/>
      <c r="M110" s="21"/>
      <c r="N110" s="144" t="str">
        <f t="shared" si="6"/>
        <v/>
      </c>
    </row>
    <row r="111" spans="1:14" ht="21" customHeight="1">
      <c r="A111" s="300"/>
      <c r="B111" s="305">
        <v>100</v>
      </c>
      <c r="C111" s="4"/>
      <c r="D111" s="131"/>
      <c r="E111" s="142"/>
      <c r="F111" s="135"/>
      <c r="G111" s="136"/>
      <c r="H111" s="314" t="str">
        <f>IF(F111+G111=0,"","【"&amp;VLOOKUP(E111,マスタ!A:C,3,FALSE)&amp;"】"&amp;CHOOSE(F111,"運営費","事業費","会食費")&amp;" / "&amp;VLOOKUP(G111,科目!$A:$J,CHOOSE(F111,2,5,8,11),FALSE))</f>
        <v/>
      </c>
      <c r="I111" s="317"/>
      <c r="J111" s="318"/>
      <c r="K111" s="326">
        <f t="shared" si="5"/>
        <v>0</v>
      </c>
      <c r="L111" s="20"/>
      <c r="M111" s="21"/>
      <c r="N111" s="144" t="str">
        <f t="shared" si="6"/>
        <v/>
      </c>
    </row>
    <row r="112" spans="1:14" ht="21" customHeight="1">
      <c r="A112" s="300"/>
      <c r="B112" s="305">
        <v>101</v>
      </c>
      <c r="C112" s="4"/>
      <c r="D112" s="131"/>
      <c r="E112" s="142"/>
      <c r="F112" s="135"/>
      <c r="G112" s="136"/>
      <c r="H112" s="314" t="str">
        <f>IF(F112+G112=0,"","【"&amp;VLOOKUP(E112,マスタ!A:C,3,FALSE)&amp;"】"&amp;CHOOSE(F112,"運営費","事業費","会食費")&amp;" / "&amp;VLOOKUP(G112,科目!$A:$J,CHOOSE(F112,2,5,8,11),FALSE))</f>
        <v/>
      </c>
      <c r="I112" s="317"/>
      <c r="J112" s="318"/>
      <c r="K112" s="326">
        <f t="shared" si="5"/>
        <v>0</v>
      </c>
      <c r="L112" s="20"/>
      <c r="M112" s="21"/>
      <c r="N112" s="144" t="str">
        <f t="shared" si="6"/>
        <v/>
      </c>
    </row>
    <row r="113" spans="1:14" ht="21" customHeight="1">
      <c r="A113" s="300"/>
      <c r="B113" s="305">
        <v>102</v>
      </c>
      <c r="C113" s="4"/>
      <c r="D113" s="131"/>
      <c r="E113" s="142"/>
      <c r="F113" s="135"/>
      <c r="G113" s="136"/>
      <c r="H113" s="314" t="str">
        <f>IF(F113+G113=0,"","【"&amp;VLOOKUP(E113,マスタ!A:C,3,FALSE)&amp;"】"&amp;CHOOSE(F113,"運営費","事業費","会食費")&amp;" / "&amp;VLOOKUP(G113,科目!$A:$J,CHOOSE(F113,2,5,8,11),FALSE))</f>
        <v/>
      </c>
      <c r="I113" s="317"/>
      <c r="J113" s="318"/>
      <c r="K113" s="326">
        <f t="shared" si="5"/>
        <v>0</v>
      </c>
      <c r="L113" s="20"/>
      <c r="M113" s="21"/>
      <c r="N113" s="144" t="str">
        <f t="shared" si="6"/>
        <v/>
      </c>
    </row>
    <row r="114" spans="1:14" ht="21" customHeight="1">
      <c r="A114" s="300"/>
      <c r="B114" s="305">
        <v>103</v>
      </c>
      <c r="C114" s="4"/>
      <c r="D114" s="131"/>
      <c r="E114" s="142"/>
      <c r="F114" s="135"/>
      <c r="G114" s="136"/>
      <c r="H114" s="314" t="str">
        <f>IF(F114+G114=0,"","【"&amp;VLOOKUP(E114,マスタ!A:C,3,FALSE)&amp;"】"&amp;CHOOSE(F114,"運営費","事業費","会食費")&amp;" / "&amp;VLOOKUP(G114,科目!$A:$J,CHOOSE(F114,2,5,8,11),FALSE))</f>
        <v/>
      </c>
      <c r="I114" s="317"/>
      <c r="J114" s="318"/>
      <c r="K114" s="326">
        <f t="shared" si="5"/>
        <v>0</v>
      </c>
      <c r="L114" s="20"/>
      <c r="M114" s="21"/>
      <c r="N114" s="144" t="str">
        <f t="shared" si="6"/>
        <v/>
      </c>
    </row>
    <row r="115" spans="1:14" ht="21" customHeight="1">
      <c r="A115" s="300"/>
      <c r="B115" s="305">
        <v>104</v>
      </c>
      <c r="C115" s="4"/>
      <c r="D115" s="131"/>
      <c r="E115" s="142"/>
      <c r="F115" s="135"/>
      <c r="G115" s="136"/>
      <c r="H115" s="314" t="str">
        <f>IF(F115+G115=0,"","【"&amp;VLOOKUP(E115,マスタ!A:C,3,FALSE)&amp;"】"&amp;CHOOSE(F115,"運営費","事業費","会食費")&amp;" / "&amp;VLOOKUP(G115,科目!$A:$J,CHOOSE(F115,2,5,8,11),FALSE))</f>
        <v/>
      </c>
      <c r="I115" s="317"/>
      <c r="J115" s="318"/>
      <c r="K115" s="326">
        <f t="shared" si="5"/>
        <v>0</v>
      </c>
      <c r="L115" s="20"/>
      <c r="M115" s="21"/>
      <c r="N115" s="144" t="str">
        <f t="shared" si="6"/>
        <v/>
      </c>
    </row>
    <row r="116" spans="1:14" ht="21" customHeight="1">
      <c r="A116" s="300"/>
      <c r="B116" s="305">
        <v>105</v>
      </c>
      <c r="C116" s="4"/>
      <c r="D116" s="131"/>
      <c r="E116" s="142"/>
      <c r="F116" s="135"/>
      <c r="G116" s="136"/>
      <c r="H116" s="314" t="str">
        <f>IF(F116+G116=0,"","【"&amp;VLOOKUP(E116,マスタ!A:C,3,FALSE)&amp;"】"&amp;CHOOSE(F116,"運営費","事業費","会食費")&amp;" / "&amp;VLOOKUP(G116,科目!$A:$J,CHOOSE(F116,2,5,8,11),FALSE))</f>
        <v/>
      </c>
      <c r="I116" s="317"/>
      <c r="J116" s="318"/>
      <c r="K116" s="326">
        <f t="shared" si="5"/>
        <v>0</v>
      </c>
      <c r="L116" s="20"/>
      <c r="M116" s="21"/>
      <c r="N116" s="144" t="str">
        <f t="shared" si="6"/>
        <v/>
      </c>
    </row>
    <row r="117" spans="1:14" ht="21" customHeight="1">
      <c r="A117" s="300"/>
      <c r="B117" s="305">
        <v>106</v>
      </c>
      <c r="C117" s="4"/>
      <c r="D117" s="131"/>
      <c r="E117" s="142"/>
      <c r="F117" s="135"/>
      <c r="G117" s="136"/>
      <c r="H117" s="314" t="str">
        <f>IF(F117+G117=0,"","【"&amp;VLOOKUP(E117,マスタ!A:C,3,FALSE)&amp;"】"&amp;CHOOSE(F117,"運営費","事業費","会食費")&amp;" / "&amp;VLOOKUP(G117,科目!$A:$J,CHOOSE(F117,2,5,8,11),FALSE))</f>
        <v/>
      </c>
      <c r="I117" s="317"/>
      <c r="J117" s="318"/>
      <c r="K117" s="326">
        <f t="shared" si="5"/>
        <v>0</v>
      </c>
      <c r="L117" s="20"/>
      <c r="M117" s="21"/>
      <c r="N117" s="144" t="str">
        <f t="shared" si="6"/>
        <v/>
      </c>
    </row>
    <row r="118" spans="1:14" ht="21" customHeight="1">
      <c r="A118" s="300"/>
      <c r="B118" s="305">
        <v>107</v>
      </c>
      <c r="C118" s="4"/>
      <c r="D118" s="131"/>
      <c r="E118" s="142"/>
      <c r="F118" s="135"/>
      <c r="G118" s="136"/>
      <c r="H118" s="314" t="str">
        <f>IF(F118+G118=0,"","【"&amp;VLOOKUP(E118,マスタ!A:C,3,FALSE)&amp;"】"&amp;CHOOSE(F118,"運営費","事業費","会食費")&amp;" / "&amp;VLOOKUP(G118,科目!$A:$J,CHOOSE(F118,2,5,8,11),FALSE))</f>
        <v/>
      </c>
      <c r="I118" s="317"/>
      <c r="J118" s="318"/>
      <c r="K118" s="326">
        <f t="shared" si="5"/>
        <v>0</v>
      </c>
      <c r="L118" s="20"/>
      <c r="M118" s="21"/>
      <c r="N118" s="144" t="str">
        <f t="shared" si="6"/>
        <v/>
      </c>
    </row>
    <row r="119" spans="1:14" ht="21" customHeight="1">
      <c r="A119" s="300"/>
      <c r="B119" s="305">
        <v>108</v>
      </c>
      <c r="C119" s="4"/>
      <c r="D119" s="131"/>
      <c r="E119" s="142"/>
      <c r="F119" s="135"/>
      <c r="G119" s="136"/>
      <c r="H119" s="314" t="str">
        <f>IF(F119+G119=0,"","【"&amp;VLOOKUP(E119,マスタ!A:C,3,FALSE)&amp;"】"&amp;CHOOSE(F119,"運営費","事業費","会食費")&amp;" / "&amp;VLOOKUP(G119,科目!$A:$J,CHOOSE(F119,2,5,8,11),FALSE))</f>
        <v/>
      </c>
      <c r="I119" s="317"/>
      <c r="J119" s="318"/>
      <c r="K119" s="326">
        <f t="shared" si="5"/>
        <v>0</v>
      </c>
      <c r="L119" s="20"/>
      <c r="M119" s="21"/>
      <c r="N119" s="144" t="str">
        <f t="shared" si="6"/>
        <v/>
      </c>
    </row>
    <row r="120" spans="1:14" ht="21" customHeight="1">
      <c r="A120" s="300"/>
      <c r="B120" s="305">
        <v>109</v>
      </c>
      <c r="C120" s="4"/>
      <c r="D120" s="131"/>
      <c r="E120" s="142"/>
      <c r="F120" s="135"/>
      <c r="G120" s="136"/>
      <c r="H120" s="314" t="str">
        <f>IF(F120+G120=0,"","【"&amp;VLOOKUP(E120,マスタ!A:C,3,FALSE)&amp;"】"&amp;CHOOSE(F120,"運営費","事業費","会食費")&amp;" / "&amp;VLOOKUP(G120,科目!$A:$J,CHOOSE(F120,2,5,8,11),FALSE))</f>
        <v/>
      </c>
      <c r="I120" s="317"/>
      <c r="J120" s="318"/>
      <c r="K120" s="326">
        <f t="shared" si="5"/>
        <v>0</v>
      </c>
      <c r="L120" s="20"/>
      <c r="M120" s="21"/>
      <c r="N120" s="144" t="str">
        <f t="shared" si="6"/>
        <v/>
      </c>
    </row>
    <row r="121" spans="1:14" ht="21" customHeight="1">
      <c r="A121" s="300"/>
      <c r="B121" s="305">
        <v>110</v>
      </c>
      <c r="C121" s="4"/>
      <c r="D121" s="131"/>
      <c r="E121" s="142"/>
      <c r="F121" s="135"/>
      <c r="G121" s="136"/>
      <c r="H121" s="314" t="str">
        <f>IF(F121+G121=0,"","【"&amp;VLOOKUP(E121,マスタ!A:C,3,FALSE)&amp;"】"&amp;CHOOSE(F121,"運営費","事業費","会食費")&amp;" / "&amp;VLOOKUP(G121,科目!$A:$J,CHOOSE(F121,2,5,8,11),FALSE))</f>
        <v/>
      </c>
      <c r="I121" s="317"/>
      <c r="J121" s="318"/>
      <c r="K121" s="326">
        <f t="shared" si="5"/>
        <v>0</v>
      </c>
      <c r="L121" s="20"/>
      <c r="M121" s="21"/>
      <c r="N121" s="144" t="str">
        <f t="shared" si="6"/>
        <v/>
      </c>
    </row>
    <row r="122" spans="1:14" ht="21" customHeight="1">
      <c r="A122" s="300"/>
      <c r="B122" s="305">
        <v>111</v>
      </c>
      <c r="C122" s="4"/>
      <c r="D122" s="131"/>
      <c r="E122" s="142"/>
      <c r="F122" s="135"/>
      <c r="G122" s="136"/>
      <c r="H122" s="314" t="str">
        <f>IF(F122+G122=0,"","【"&amp;VLOOKUP(E122,マスタ!A:C,3,FALSE)&amp;"】"&amp;CHOOSE(F122,"運営費","事業費","会食費")&amp;" / "&amp;VLOOKUP(G122,科目!$A:$J,CHOOSE(F122,2,5,8,11),FALSE))</f>
        <v/>
      </c>
      <c r="I122" s="317"/>
      <c r="J122" s="318"/>
      <c r="K122" s="326">
        <f t="shared" si="5"/>
        <v>0</v>
      </c>
      <c r="L122" s="20"/>
      <c r="M122" s="21"/>
      <c r="N122" s="144" t="str">
        <f t="shared" si="6"/>
        <v/>
      </c>
    </row>
    <row r="123" spans="1:14" ht="21" customHeight="1">
      <c r="A123" s="300"/>
      <c r="B123" s="305">
        <v>112</v>
      </c>
      <c r="C123" s="4"/>
      <c r="D123" s="131"/>
      <c r="E123" s="142"/>
      <c r="F123" s="135"/>
      <c r="G123" s="136"/>
      <c r="H123" s="314" t="str">
        <f>IF(F123+G123=0,"","【"&amp;VLOOKUP(E123,マスタ!A:C,3,FALSE)&amp;"】"&amp;CHOOSE(F123,"運営費","事業費","会食費")&amp;" / "&amp;VLOOKUP(G123,科目!$A:$J,CHOOSE(F123,2,5,8,11),FALSE))</f>
        <v/>
      </c>
      <c r="I123" s="317"/>
      <c r="J123" s="318"/>
      <c r="K123" s="326">
        <f t="shared" si="5"/>
        <v>0</v>
      </c>
      <c r="L123" s="20"/>
      <c r="M123" s="21"/>
      <c r="N123" s="144" t="str">
        <f t="shared" si="6"/>
        <v/>
      </c>
    </row>
    <row r="124" spans="1:14" ht="21" customHeight="1">
      <c r="A124" s="300"/>
      <c r="B124" s="305">
        <v>113</v>
      </c>
      <c r="C124" s="4"/>
      <c r="D124" s="131"/>
      <c r="E124" s="142"/>
      <c r="F124" s="135"/>
      <c r="G124" s="136"/>
      <c r="H124" s="314" t="str">
        <f>IF(F124+G124=0,"","【"&amp;VLOOKUP(E124,マスタ!A:C,3,FALSE)&amp;"】"&amp;CHOOSE(F124,"運営費","事業費","会食費")&amp;" / "&amp;VLOOKUP(G124,科目!$A:$J,CHOOSE(F124,2,5,8,11),FALSE))</f>
        <v/>
      </c>
      <c r="I124" s="317"/>
      <c r="J124" s="318"/>
      <c r="K124" s="326">
        <f t="shared" si="5"/>
        <v>0</v>
      </c>
      <c r="L124" s="20"/>
      <c r="M124" s="21"/>
      <c r="N124" s="144" t="str">
        <f t="shared" si="6"/>
        <v/>
      </c>
    </row>
    <row r="125" spans="1:14" ht="21" customHeight="1">
      <c r="A125" s="300"/>
      <c r="B125" s="305">
        <v>114</v>
      </c>
      <c r="C125" s="4"/>
      <c r="D125" s="131"/>
      <c r="E125" s="142"/>
      <c r="F125" s="135"/>
      <c r="G125" s="136"/>
      <c r="H125" s="314" t="str">
        <f>IF(F125+G125=0,"","【"&amp;VLOOKUP(E125,マスタ!A:C,3,FALSE)&amp;"】"&amp;CHOOSE(F125,"運営費","事業費","会食費")&amp;" / "&amp;VLOOKUP(G125,科目!$A:$J,CHOOSE(F125,2,5,8,11),FALSE))</f>
        <v/>
      </c>
      <c r="I125" s="317"/>
      <c r="J125" s="318"/>
      <c r="K125" s="326">
        <f t="shared" si="5"/>
        <v>0</v>
      </c>
      <c r="L125" s="20"/>
      <c r="M125" s="21"/>
      <c r="N125" s="144" t="str">
        <f t="shared" si="6"/>
        <v/>
      </c>
    </row>
    <row r="126" spans="1:14" ht="21" customHeight="1">
      <c r="A126" s="300"/>
      <c r="B126" s="305">
        <v>115</v>
      </c>
      <c r="C126" s="4"/>
      <c r="D126" s="131"/>
      <c r="E126" s="142"/>
      <c r="F126" s="135"/>
      <c r="G126" s="136"/>
      <c r="H126" s="314" t="str">
        <f>IF(F126+G126=0,"","【"&amp;VLOOKUP(E126,マスタ!A:C,3,FALSE)&amp;"】"&amp;CHOOSE(F126,"運営費","事業費","会食費")&amp;" / "&amp;VLOOKUP(G126,科目!$A:$J,CHOOSE(F126,2,5,8,11),FALSE))</f>
        <v/>
      </c>
      <c r="I126" s="317"/>
      <c r="J126" s="318"/>
      <c r="K126" s="326">
        <f t="shared" si="5"/>
        <v>0</v>
      </c>
      <c r="L126" s="20"/>
      <c r="M126" s="21"/>
      <c r="N126" s="144" t="str">
        <f t="shared" si="6"/>
        <v/>
      </c>
    </row>
    <row r="127" spans="1:14" ht="21" customHeight="1">
      <c r="A127" s="300"/>
      <c r="B127" s="305">
        <v>116</v>
      </c>
      <c r="C127" s="4"/>
      <c r="D127" s="131"/>
      <c r="E127" s="142"/>
      <c r="F127" s="135"/>
      <c r="G127" s="136"/>
      <c r="H127" s="314" t="str">
        <f>IF(F127+G127=0,"","【"&amp;VLOOKUP(E127,マスタ!A:C,3,FALSE)&amp;"】"&amp;CHOOSE(F127,"運営費","事業費","会食費")&amp;" / "&amp;VLOOKUP(G127,科目!$A:$J,CHOOSE(F127,2,5,8,11),FALSE))</f>
        <v/>
      </c>
      <c r="I127" s="317"/>
      <c r="J127" s="318"/>
      <c r="K127" s="326">
        <f t="shared" si="5"/>
        <v>0</v>
      </c>
      <c r="L127" s="20"/>
      <c r="M127" s="21"/>
      <c r="N127" s="144" t="str">
        <f t="shared" si="6"/>
        <v/>
      </c>
    </row>
    <row r="128" spans="1:14" ht="21" customHeight="1">
      <c r="A128" s="300"/>
      <c r="B128" s="305">
        <v>117</v>
      </c>
      <c r="C128" s="4"/>
      <c r="D128" s="131"/>
      <c r="E128" s="142"/>
      <c r="F128" s="135"/>
      <c r="G128" s="136"/>
      <c r="H128" s="314" t="str">
        <f>IF(F128+G128=0,"","【"&amp;VLOOKUP(E128,マスタ!A:C,3,FALSE)&amp;"】"&amp;CHOOSE(F128,"運営費","事業費","会食費")&amp;" / "&amp;VLOOKUP(G128,科目!$A:$J,CHOOSE(F128,2,5,8,11),FALSE))</f>
        <v/>
      </c>
      <c r="I128" s="317"/>
      <c r="J128" s="318"/>
      <c r="K128" s="326">
        <f t="shared" si="5"/>
        <v>0</v>
      </c>
      <c r="L128" s="20"/>
      <c r="M128" s="21"/>
      <c r="N128" s="144" t="str">
        <f t="shared" si="6"/>
        <v/>
      </c>
    </row>
    <row r="129" spans="1:14" ht="21" customHeight="1">
      <c r="A129" s="300"/>
      <c r="B129" s="305">
        <v>118</v>
      </c>
      <c r="C129" s="4"/>
      <c r="D129" s="131"/>
      <c r="E129" s="142"/>
      <c r="F129" s="135"/>
      <c r="G129" s="136"/>
      <c r="H129" s="314" t="str">
        <f>IF(F129+G129=0,"","【"&amp;VLOOKUP(E129,マスタ!A:C,3,FALSE)&amp;"】"&amp;CHOOSE(F129,"運営費","事業費","会食費")&amp;" / "&amp;VLOOKUP(G129,科目!$A:$J,CHOOSE(F129,2,5,8,11),FALSE))</f>
        <v/>
      </c>
      <c r="I129" s="317"/>
      <c r="J129" s="318"/>
      <c r="K129" s="326">
        <f t="shared" si="5"/>
        <v>0</v>
      </c>
      <c r="L129" s="20"/>
      <c r="M129" s="21"/>
      <c r="N129" s="144" t="str">
        <f t="shared" si="6"/>
        <v/>
      </c>
    </row>
    <row r="130" spans="1:14" ht="21" customHeight="1">
      <c r="A130" s="300"/>
      <c r="B130" s="305">
        <v>119</v>
      </c>
      <c r="C130" s="4"/>
      <c r="D130" s="131"/>
      <c r="E130" s="142"/>
      <c r="F130" s="135"/>
      <c r="G130" s="136"/>
      <c r="H130" s="314" t="str">
        <f>IF(F130+G130=0,"","【"&amp;VLOOKUP(E130,マスタ!A:C,3,FALSE)&amp;"】"&amp;CHOOSE(F130,"運営費","事業費","会食費")&amp;" / "&amp;VLOOKUP(G130,科目!$A:$J,CHOOSE(F130,2,5,8,11),FALSE))</f>
        <v/>
      </c>
      <c r="I130" s="317"/>
      <c r="J130" s="318"/>
      <c r="K130" s="326">
        <f t="shared" si="5"/>
        <v>0</v>
      </c>
      <c r="L130" s="20"/>
      <c r="M130" s="21"/>
      <c r="N130" s="144" t="str">
        <f t="shared" si="6"/>
        <v/>
      </c>
    </row>
    <row r="131" spans="1:14" ht="21" customHeight="1">
      <c r="A131" s="300"/>
      <c r="B131" s="305">
        <v>120</v>
      </c>
      <c r="C131" s="4"/>
      <c r="D131" s="131"/>
      <c r="E131" s="142"/>
      <c r="F131" s="135"/>
      <c r="G131" s="136"/>
      <c r="H131" s="314" t="str">
        <f>IF(F131+G131=0,"","【"&amp;VLOOKUP(E131,マスタ!A:C,3,FALSE)&amp;"】"&amp;CHOOSE(F131,"運営費","事業費","会食費")&amp;" / "&amp;VLOOKUP(G131,科目!$A:$J,CHOOSE(F131,2,5,8,11),FALSE))</f>
        <v/>
      </c>
      <c r="I131" s="317"/>
      <c r="J131" s="318"/>
      <c r="K131" s="326">
        <f t="shared" si="5"/>
        <v>0</v>
      </c>
      <c r="L131" s="20"/>
      <c r="M131" s="21"/>
      <c r="N131" s="144" t="str">
        <f t="shared" si="6"/>
        <v/>
      </c>
    </row>
    <row r="132" spans="1:14" ht="21" customHeight="1">
      <c r="A132" s="300"/>
      <c r="B132" s="305">
        <v>121</v>
      </c>
      <c r="C132" s="4"/>
      <c r="D132" s="131"/>
      <c r="E132" s="142"/>
      <c r="F132" s="135"/>
      <c r="G132" s="136"/>
      <c r="H132" s="314" t="str">
        <f>IF(F132+G132=0,"","【"&amp;VLOOKUP(E132,マスタ!A:C,3,FALSE)&amp;"】"&amp;CHOOSE(F132,"運営費","事業費","会食費")&amp;" / "&amp;VLOOKUP(G132,科目!$A:$J,CHOOSE(F132,2,5,8,11),FALSE))</f>
        <v/>
      </c>
      <c r="I132" s="317"/>
      <c r="J132" s="318"/>
      <c r="K132" s="326">
        <f t="shared" si="5"/>
        <v>0</v>
      </c>
      <c r="L132" s="20"/>
      <c r="M132" s="21"/>
      <c r="N132" s="144" t="str">
        <f t="shared" si="6"/>
        <v/>
      </c>
    </row>
    <row r="133" spans="1:14" ht="21" customHeight="1">
      <c r="A133" s="300"/>
      <c r="B133" s="305">
        <v>122</v>
      </c>
      <c r="C133" s="4"/>
      <c r="D133" s="131"/>
      <c r="E133" s="142"/>
      <c r="F133" s="135"/>
      <c r="G133" s="136"/>
      <c r="H133" s="314" t="str">
        <f>IF(F133+G133=0,"","【"&amp;VLOOKUP(E133,マスタ!A:C,3,FALSE)&amp;"】"&amp;CHOOSE(F133,"運営費","事業費","会食費")&amp;" / "&amp;VLOOKUP(G133,科目!$A:$J,CHOOSE(F133,2,5,8,11),FALSE))</f>
        <v/>
      </c>
      <c r="I133" s="317"/>
      <c r="J133" s="318"/>
      <c r="K133" s="326">
        <f t="shared" si="5"/>
        <v>0</v>
      </c>
      <c r="L133" s="20"/>
      <c r="M133" s="21"/>
      <c r="N133" s="144" t="str">
        <f t="shared" si="6"/>
        <v/>
      </c>
    </row>
    <row r="134" spans="1:14" ht="21" customHeight="1">
      <c r="A134" s="300"/>
      <c r="B134" s="305">
        <v>123</v>
      </c>
      <c r="C134" s="4"/>
      <c r="D134" s="131"/>
      <c r="E134" s="142"/>
      <c r="F134" s="135"/>
      <c r="G134" s="136"/>
      <c r="H134" s="314" t="str">
        <f>IF(F134+G134=0,"","【"&amp;VLOOKUP(E134,マスタ!A:C,3,FALSE)&amp;"】"&amp;CHOOSE(F134,"運営費","事業費","会食費")&amp;" / "&amp;VLOOKUP(G134,科目!$A:$J,CHOOSE(F134,2,5,8,11),FALSE))</f>
        <v/>
      </c>
      <c r="I134" s="317"/>
      <c r="J134" s="318"/>
      <c r="K134" s="326">
        <f t="shared" si="5"/>
        <v>0</v>
      </c>
      <c r="L134" s="20"/>
      <c r="M134" s="21"/>
      <c r="N134" s="144" t="str">
        <f t="shared" si="6"/>
        <v/>
      </c>
    </row>
    <row r="135" spans="1:14" ht="21" customHeight="1">
      <c r="A135" s="300"/>
      <c r="B135" s="305">
        <v>124</v>
      </c>
      <c r="C135" s="4"/>
      <c r="D135" s="131"/>
      <c r="E135" s="142"/>
      <c r="F135" s="135"/>
      <c r="G135" s="136"/>
      <c r="H135" s="314" t="str">
        <f>IF(F135+G135=0,"","【"&amp;VLOOKUP(E135,マスタ!A:C,3,FALSE)&amp;"】"&amp;CHOOSE(F135,"運営費","事業費","会食費")&amp;" / "&amp;VLOOKUP(G135,科目!$A:$J,CHOOSE(F135,2,5,8,11),FALSE))</f>
        <v/>
      </c>
      <c r="I135" s="317"/>
      <c r="J135" s="318"/>
      <c r="K135" s="326">
        <f t="shared" si="5"/>
        <v>0</v>
      </c>
      <c r="L135" s="20"/>
      <c r="M135" s="21"/>
      <c r="N135" s="144" t="str">
        <f t="shared" si="6"/>
        <v/>
      </c>
    </row>
    <row r="136" spans="1:14" ht="21" customHeight="1">
      <c r="A136" s="300"/>
      <c r="B136" s="305">
        <v>125</v>
      </c>
      <c r="C136" s="4"/>
      <c r="D136" s="131"/>
      <c r="E136" s="142"/>
      <c r="F136" s="135"/>
      <c r="G136" s="136"/>
      <c r="H136" s="314" t="str">
        <f>IF(F136+G136=0,"","【"&amp;VLOOKUP(E136,マスタ!A:C,3,FALSE)&amp;"】"&amp;CHOOSE(F136,"運営費","事業費","会食費")&amp;" / "&amp;VLOOKUP(G136,科目!$A:$J,CHOOSE(F136,2,5,8,11),FALSE))</f>
        <v/>
      </c>
      <c r="I136" s="317"/>
      <c r="J136" s="318"/>
      <c r="K136" s="326">
        <f t="shared" si="5"/>
        <v>0</v>
      </c>
      <c r="L136" s="20"/>
      <c r="M136" s="21"/>
      <c r="N136" s="144" t="str">
        <f t="shared" si="6"/>
        <v/>
      </c>
    </row>
    <row r="137" spans="1:14" ht="21" customHeight="1">
      <c r="A137" s="300"/>
      <c r="B137" s="305">
        <v>126</v>
      </c>
      <c r="C137" s="4"/>
      <c r="D137" s="131"/>
      <c r="E137" s="142"/>
      <c r="F137" s="135"/>
      <c r="G137" s="136"/>
      <c r="H137" s="314" t="str">
        <f>IF(F137+G137=0,"","【"&amp;VLOOKUP(E137,マスタ!A:C,3,FALSE)&amp;"】"&amp;CHOOSE(F137,"運営費","事業費","会食費")&amp;" / "&amp;VLOOKUP(G137,科目!$A:$J,CHOOSE(F137,2,5,8,11),FALSE))</f>
        <v/>
      </c>
      <c r="I137" s="317"/>
      <c r="J137" s="318"/>
      <c r="K137" s="326">
        <f t="shared" si="5"/>
        <v>0</v>
      </c>
      <c r="L137" s="20"/>
      <c r="M137" s="21"/>
      <c r="N137" s="144" t="str">
        <f t="shared" si="6"/>
        <v/>
      </c>
    </row>
    <row r="138" spans="1:14" ht="21" customHeight="1">
      <c r="A138" s="300"/>
      <c r="B138" s="305">
        <v>127</v>
      </c>
      <c r="C138" s="4"/>
      <c r="D138" s="131"/>
      <c r="E138" s="142"/>
      <c r="F138" s="135"/>
      <c r="G138" s="136"/>
      <c r="H138" s="314" t="str">
        <f>IF(F138+G138=0,"","【"&amp;VLOOKUP(E138,マスタ!A:C,3,FALSE)&amp;"】"&amp;CHOOSE(F138,"運営費","事業費","会食費")&amp;" / "&amp;VLOOKUP(G138,科目!$A:$J,CHOOSE(F138,2,5,8,11),FALSE))</f>
        <v/>
      </c>
      <c r="I138" s="317"/>
      <c r="J138" s="318"/>
      <c r="K138" s="326">
        <f t="shared" si="5"/>
        <v>0</v>
      </c>
      <c r="L138" s="20"/>
      <c r="M138" s="21"/>
      <c r="N138" s="144" t="str">
        <f t="shared" si="6"/>
        <v/>
      </c>
    </row>
    <row r="139" spans="1:14" ht="21" customHeight="1">
      <c r="A139" s="300"/>
      <c r="B139" s="305">
        <v>128</v>
      </c>
      <c r="C139" s="4"/>
      <c r="D139" s="131"/>
      <c r="E139" s="142"/>
      <c r="F139" s="135"/>
      <c r="G139" s="136"/>
      <c r="H139" s="314" t="str">
        <f>IF(F139+G139=0,"","【"&amp;VLOOKUP(E139,マスタ!A:C,3,FALSE)&amp;"】"&amp;CHOOSE(F139,"運営費","事業費","会食費")&amp;" / "&amp;VLOOKUP(G139,科目!$A:$J,CHOOSE(F139,2,5,8,11),FALSE))</f>
        <v/>
      </c>
      <c r="I139" s="317"/>
      <c r="J139" s="318"/>
      <c r="K139" s="326">
        <f t="shared" si="5"/>
        <v>0</v>
      </c>
      <c r="L139" s="20"/>
      <c r="M139" s="21"/>
      <c r="N139" s="144" t="str">
        <f t="shared" si="6"/>
        <v/>
      </c>
    </row>
    <row r="140" spans="1:14" ht="21" customHeight="1">
      <c r="A140" s="300"/>
      <c r="B140" s="305">
        <v>129</v>
      </c>
      <c r="C140" s="4"/>
      <c r="D140" s="131"/>
      <c r="E140" s="142"/>
      <c r="F140" s="135"/>
      <c r="G140" s="136"/>
      <c r="H140" s="314" t="str">
        <f>IF(F140+G140=0,"","【"&amp;VLOOKUP(E140,マスタ!A:C,3,FALSE)&amp;"】"&amp;CHOOSE(F140,"運営費","事業費","会食費")&amp;" / "&amp;VLOOKUP(G140,科目!$A:$J,CHOOSE(F140,2,5,8,11),FALSE))</f>
        <v/>
      </c>
      <c r="I140" s="317"/>
      <c r="J140" s="318"/>
      <c r="K140" s="326">
        <f t="shared" ref="K140:K203" si="7">IF(AND(DATE(IF(C140&lt;7,$P$13+1,$P$13),C140,D140)&lt;=$P$15,DATE(IF(C140&lt;7,$P$13+1,$P$13),C140,D140)&gt;=$P$14),1,0)</f>
        <v>0</v>
      </c>
      <c r="L140" s="20"/>
      <c r="M140" s="21"/>
      <c r="N140" s="144" t="str">
        <f t="shared" si="6"/>
        <v/>
      </c>
    </row>
    <row r="141" spans="1:14" ht="21" customHeight="1">
      <c r="A141" s="300"/>
      <c r="B141" s="305">
        <v>130</v>
      </c>
      <c r="C141" s="4"/>
      <c r="D141" s="131"/>
      <c r="E141" s="142"/>
      <c r="F141" s="135"/>
      <c r="G141" s="136"/>
      <c r="H141" s="314" t="str">
        <f>IF(F141+G141=0,"","【"&amp;VLOOKUP(E141,マスタ!A:C,3,FALSE)&amp;"】"&amp;CHOOSE(F141,"運営費","事業費","会食費")&amp;" / "&amp;VLOOKUP(G141,科目!$A:$J,CHOOSE(F141,2,5,8,11),FALSE))</f>
        <v/>
      </c>
      <c r="I141" s="317"/>
      <c r="J141" s="318"/>
      <c r="K141" s="326">
        <f t="shared" si="7"/>
        <v>0</v>
      </c>
      <c r="L141" s="20"/>
      <c r="M141" s="21"/>
      <c r="N141" s="144" t="str">
        <f t="shared" ref="N141:N204" si="8">IF(G141="","",N140+M141-L141)</f>
        <v/>
      </c>
    </row>
    <row r="142" spans="1:14" ht="21" customHeight="1">
      <c r="A142" s="300"/>
      <c r="B142" s="305">
        <v>131</v>
      </c>
      <c r="C142" s="4"/>
      <c r="D142" s="131"/>
      <c r="E142" s="142"/>
      <c r="F142" s="135"/>
      <c r="G142" s="136"/>
      <c r="H142" s="314" t="str">
        <f>IF(F142+G142=0,"","【"&amp;VLOOKUP(E142,マスタ!A:C,3,FALSE)&amp;"】"&amp;CHOOSE(F142,"運営費","事業費","会食費")&amp;" / "&amp;VLOOKUP(G142,科目!$A:$J,CHOOSE(F142,2,5,8,11),FALSE))</f>
        <v/>
      </c>
      <c r="I142" s="317"/>
      <c r="J142" s="318"/>
      <c r="K142" s="326">
        <f t="shared" si="7"/>
        <v>0</v>
      </c>
      <c r="L142" s="20"/>
      <c r="M142" s="21"/>
      <c r="N142" s="144" t="str">
        <f t="shared" si="8"/>
        <v/>
      </c>
    </row>
    <row r="143" spans="1:14" ht="21" customHeight="1">
      <c r="A143" s="300"/>
      <c r="B143" s="305">
        <v>132</v>
      </c>
      <c r="C143" s="4"/>
      <c r="D143" s="131"/>
      <c r="E143" s="142"/>
      <c r="F143" s="135"/>
      <c r="G143" s="136"/>
      <c r="H143" s="314" t="str">
        <f>IF(F143+G143=0,"","【"&amp;VLOOKUP(E143,マスタ!A:C,3,FALSE)&amp;"】"&amp;CHOOSE(F143,"運営費","事業費","会食費")&amp;" / "&amp;VLOOKUP(G143,科目!$A:$J,CHOOSE(F143,2,5,8,11),FALSE))</f>
        <v/>
      </c>
      <c r="I143" s="317"/>
      <c r="J143" s="318"/>
      <c r="K143" s="326">
        <f t="shared" si="7"/>
        <v>0</v>
      </c>
      <c r="L143" s="20"/>
      <c r="M143" s="21"/>
      <c r="N143" s="144" t="str">
        <f t="shared" si="8"/>
        <v/>
      </c>
    </row>
    <row r="144" spans="1:14" ht="21" customHeight="1">
      <c r="A144" s="300"/>
      <c r="B144" s="305">
        <v>133</v>
      </c>
      <c r="C144" s="4"/>
      <c r="D144" s="131"/>
      <c r="E144" s="142"/>
      <c r="F144" s="135"/>
      <c r="G144" s="136"/>
      <c r="H144" s="314" t="str">
        <f>IF(F144+G144=0,"","【"&amp;VLOOKUP(E144,マスタ!A:C,3,FALSE)&amp;"】"&amp;CHOOSE(F144,"運営費","事業費","会食費")&amp;" / "&amp;VLOOKUP(G144,科目!$A:$J,CHOOSE(F144,2,5,8,11),FALSE))</f>
        <v/>
      </c>
      <c r="I144" s="317"/>
      <c r="J144" s="318"/>
      <c r="K144" s="326">
        <f t="shared" si="7"/>
        <v>0</v>
      </c>
      <c r="L144" s="20"/>
      <c r="M144" s="21"/>
      <c r="N144" s="144" t="str">
        <f t="shared" si="8"/>
        <v/>
      </c>
    </row>
    <row r="145" spans="1:14" ht="21" customHeight="1">
      <c r="A145" s="300"/>
      <c r="B145" s="305">
        <v>134</v>
      </c>
      <c r="C145" s="4"/>
      <c r="D145" s="131"/>
      <c r="E145" s="142"/>
      <c r="F145" s="135"/>
      <c r="G145" s="136"/>
      <c r="H145" s="314" t="str">
        <f>IF(F145+G145=0,"","【"&amp;VLOOKUP(E145,マスタ!A:C,3,FALSE)&amp;"】"&amp;CHOOSE(F145,"運営費","事業費","会食費")&amp;" / "&amp;VLOOKUP(G145,科目!$A:$J,CHOOSE(F145,2,5,8,11),FALSE))</f>
        <v/>
      </c>
      <c r="I145" s="317"/>
      <c r="J145" s="318"/>
      <c r="K145" s="326">
        <f t="shared" si="7"/>
        <v>0</v>
      </c>
      <c r="L145" s="20"/>
      <c r="M145" s="21"/>
      <c r="N145" s="144" t="str">
        <f t="shared" si="8"/>
        <v/>
      </c>
    </row>
    <row r="146" spans="1:14" ht="21" customHeight="1">
      <c r="A146" s="300"/>
      <c r="B146" s="305">
        <v>135</v>
      </c>
      <c r="C146" s="4"/>
      <c r="D146" s="131"/>
      <c r="E146" s="142"/>
      <c r="F146" s="135"/>
      <c r="G146" s="136"/>
      <c r="H146" s="314" t="str">
        <f>IF(F146+G146=0,"","【"&amp;VLOOKUP(E146,マスタ!A:C,3,FALSE)&amp;"】"&amp;CHOOSE(F146,"運営費","事業費","会食費")&amp;" / "&amp;VLOOKUP(G146,科目!$A:$J,CHOOSE(F146,2,5,8,11),FALSE))</f>
        <v/>
      </c>
      <c r="I146" s="317"/>
      <c r="J146" s="318"/>
      <c r="K146" s="326">
        <f t="shared" si="7"/>
        <v>0</v>
      </c>
      <c r="L146" s="20"/>
      <c r="M146" s="21"/>
      <c r="N146" s="144" t="str">
        <f t="shared" si="8"/>
        <v/>
      </c>
    </row>
    <row r="147" spans="1:14" ht="21" customHeight="1">
      <c r="A147" s="300"/>
      <c r="B147" s="305">
        <v>136</v>
      </c>
      <c r="C147" s="4"/>
      <c r="D147" s="131"/>
      <c r="E147" s="142"/>
      <c r="F147" s="135"/>
      <c r="G147" s="136"/>
      <c r="H147" s="314" t="str">
        <f>IF(F147+G147=0,"","【"&amp;VLOOKUP(E147,マスタ!A:C,3,FALSE)&amp;"】"&amp;CHOOSE(F147,"運営費","事業費","会食費")&amp;" / "&amp;VLOOKUP(G147,科目!$A:$J,CHOOSE(F147,2,5,8,11),FALSE))</f>
        <v/>
      </c>
      <c r="I147" s="317"/>
      <c r="J147" s="318"/>
      <c r="K147" s="326">
        <f t="shared" si="7"/>
        <v>0</v>
      </c>
      <c r="L147" s="20"/>
      <c r="M147" s="21"/>
      <c r="N147" s="144" t="str">
        <f t="shared" si="8"/>
        <v/>
      </c>
    </row>
    <row r="148" spans="1:14" ht="21" customHeight="1">
      <c r="A148" s="300"/>
      <c r="B148" s="305">
        <v>137</v>
      </c>
      <c r="C148" s="4"/>
      <c r="D148" s="131"/>
      <c r="E148" s="142"/>
      <c r="F148" s="135"/>
      <c r="G148" s="136"/>
      <c r="H148" s="314" t="str">
        <f>IF(F148+G148=0,"","【"&amp;VLOOKUP(E148,マスタ!A:C,3,FALSE)&amp;"】"&amp;CHOOSE(F148,"運営費","事業費","会食費")&amp;" / "&amp;VLOOKUP(G148,科目!$A:$J,CHOOSE(F148,2,5,8,11),FALSE))</f>
        <v/>
      </c>
      <c r="I148" s="317"/>
      <c r="J148" s="318"/>
      <c r="K148" s="326">
        <f t="shared" si="7"/>
        <v>0</v>
      </c>
      <c r="L148" s="20"/>
      <c r="M148" s="21"/>
      <c r="N148" s="144" t="str">
        <f t="shared" si="8"/>
        <v/>
      </c>
    </row>
    <row r="149" spans="1:14" ht="21" customHeight="1">
      <c r="A149" s="300"/>
      <c r="B149" s="305">
        <v>138</v>
      </c>
      <c r="C149" s="4"/>
      <c r="D149" s="131"/>
      <c r="E149" s="142"/>
      <c r="F149" s="135"/>
      <c r="G149" s="136"/>
      <c r="H149" s="314" t="str">
        <f>IF(F149+G149=0,"","【"&amp;VLOOKUP(E149,マスタ!A:C,3,FALSE)&amp;"】"&amp;CHOOSE(F149,"運営費","事業費","会食費")&amp;" / "&amp;VLOOKUP(G149,科目!$A:$J,CHOOSE(F149,2,5,8,11),FALSE))</f>
        <v/>
      </c>
      <c r="I149" s="317"/>
      <c r="J149" s="318"/>
      <c r="K149" s="326">
        <f t="shared" si="7"/>
        <v>0</v>
      </c>
      <c r="L149" s="20"/>
      <c r="M149" s="21"/>
      <c r="N149" s="144" t="str">
        <f t="shared" si="8"/>
        <v/>
      </c>
    </row>
    <row r="150" spans="1:14" ht="21" customHeight="1">
      <c r="A150" s="300"/>
      <c r="B150" s="305">
        <v>139</v>
      </c>
      <c r="C150" s="4"/>
      <c r="D150" s="131"/>
      <c r="E150" s="142"/>
      <c r="F150" s="135"/>
      <c r="G150" s="136"/>
      <c r="H150" s="314" t="str">
        <f>IF(F150+G150=0,"","【"&amp;VLOOKUP(E150,マスタ!A:C,3,FALSE)&amp;"】"&amp;CHOOSE(F150,"運営費","事業費","会食費")&amp;" / "&amp;VLOOKUP(G150,科目!$A:$J,CHOOSE(F150,2,5,8,11),FALSE))</f>
        <v/>
      </c>
      <c r="I150" s="317"/>
      <c r="J150" s="318"/>
      <c r="K150" s="326">
        <f t="shared" si="7"/>
        <v>0</v>
      </c>
      <c r="L150" s="20"/>
      <c r="M150" s="21"/>
      <c r="N150" s="144" t="str">
        <f t="shared" si="8"/>
        <v/>
      </c>
    </row>
    <row r="151" spans="1:14" ht="21" customHeight="1">
      <c r="A151" s="300"/>
      <c r="B151" s="305">
        <v>140</v>
      </c>
      <c r="C151" s="4"/>
      <c r="D151" s="131"/>
      <c r="E151" s="142"/>
      <c r="F151" s="135"/>
      <c r="G151" s="136"/>
      <c r="H151" s="314" t="str">
        <f>IF(F151+G151=0,"","【"&amp;VLOOKUP(E151,マスタ!A:C,3,FALSE)&amp;"】"&amp;CHOOSE(F151,"運営費","事業費","会食費")&amp;" / "&amp;VLOOKUP(G151,科目!$A:$J,CHOOSE(F151,2,5,8,11),FALSE))</f>
        <v/>
      </c>
      <c r="I151" s="317"/>
      <c r="J151" s="318"/>
      <c r="K151" s="326">
        <f t="shared" si="7"/>
        <v>0</v>
      </c>
      <c r="L151" s="20"/>
      <c r="M151" s="21"/>
      <c r="N151" s="144" t="str">
        <f t="shared" si="8"/>
        <v/>
      </c>
    </row>
    <row r="152" spans="1:14" ht="21" customHeight="1">
      <c r="A152" s="300"/>
      <c r="B152" s="305">
        <v>141</v>
      </c>
      <c r="C152" s="4"/>
      <c r="D152" s="131"/>
      <c r="E152" s="142"/>
      <c r="F152" s="135"/>
      <c r="G152" s="136"/>
      <c r="H152" s="314" t="str">
        <f>IF(F152+G152=0,"","【"&amp;VLOOKUP(E152,マスタ!A:C,3,FALSE)&amp;"】"&amp;CHOOSE(F152,"運営費","事業費","会食費")&amp;" / "&amp;VLOOKUP(G152,科目!$A:$J,CHOOSE(F152,2,5,8,11),FALSE))</f>
        <v/>
      </c>
      <c r="I152" s="317"/>
      <c r="J152" s="318"/>
      <c r="K152" s="326">
        <f t="shared" si="7"/>
        <v>0</v>
      </c>
      <c r="L152" s="20"/>
      <c r="M152" s="21"/>
      <c r="N152" s="144" t="str">
        <f t="shared" si="8"/>
        <v/>
      </c>
    </row>
    <row r="153" spans="1:14" ht="21" customHeight="1">
      <c r="A153" s="300"/>
      <c r="B153" s="305">
        <v>142</v>
      </c>
      <c r="C153" s="4"/>
      <c r="D153" s="131"/>
      <c r="E153" s="142"/>
      <c r="F153" s="135"/>
      <c r="G153" s="136"/>
      <c r="H153" s="314" t="str">
        <f>IF(F153+G153=0,"","【"&amp;VLOOKUP(E153,マスタ!A:C,3,FALSE)&amp;"】"&amp;CHOOSE(F153,"運営費","事業費","会食費")&amp;" / "&amp;VLOOKUP(G153,科目!$A:$J,CHOOSE(F153,2,5,8,11),FALSE))</f>
        <v/>
      </c>
      <c r="I153" s="317"/>
      <c r="J153" s="318"/>
      <c r="K153" s="326">
        <f t="shared" si="7"/>
        <v>0</v>
      </c>
      <c r="L153" s="20"/>
      <c r="M153" s="21"/>
      <c r="N153" s="144" t="str">
        <f t="shared" si="8"/>
        <v/>
      </c>
    </row>
    <row r="154" spans="1:14" ht="21" customHeight="1">
      <c r="A154" s="300"/>
      <c r="B154" s="305">
        <v>143</v>
      </c>
      <c r="C154" s="4"/>
      <c r="D154" s="131"/>
      <c r="E154" s="142"/>
      <c r="F154" s="135"/>
      <c r="G154" s="136"/>
      <c r="H154" s="314" t="str">
        <f>IF(F154+G154=0,"","【"&amp;VLOOKUP(E154,マスタ!A:C,3,FALSE)&amp;"】"&amp;CHOOSE(F154,"運営費","事業費","会食費")&amp;" / "&amp;VLOOKUP(G154,科目!$A:$J,CHOOSE(F154,2,5,8,11),FALSE))</f>
        <v/>
      </c>
      <c r="I154" s="317"/>
      <c r="J154" s="318"/>
      <c r="K154" s="326">
        <f t="shared" si="7"/>
        <v>0</v>
      </c>
      <c r="L154" s="20"/>
      <c r="M154" s="21"/>
      <c r="N154" s="144" t="str">
        <f t="shared" si="8"/>
        <v/>
      </c>
    </row>
    <row r="155" spans="1:14" ht="21" customHeight="1">
      <c r="A155" s="300"/>
      <c r="B155" s="305">
        <v>144</v>
      </c>
      <c r="C155" s="4"/>
      <c r="D155" s="131"/>
      <c r="E155" s="142"/>
      <c r="F155" s="135"/>
      <c r="G155" s="136"/>
      <c r="H155" s="314" t="str">
        <f>IF(F155+G155=0,"","【"&amp;VLOOKUP(E155,マスタ!A:C,3,FALSE)&amp;"】"&amp;CHOOSE(F155,"運営費","事業費","会食費")&amp;" / "&amp;VLOOKUP(G155,科目!$A:$J,CHOOSE(F155,2,5,8,11),FALSE))</f>
        <v/>
      </c>
      <c r="I155" s="317"/>
      <c r="J155" s="318"/>
      <c r="K155" s="326">
        <f t="shared" si="7"/>
        <v>0</v>
      </c>
      <c r="L155" s="20"/>
      <c r="M155" s="21"/>
      <c r="N155" s="144" t="str">
        <f t="shared" si="8"/>
        <v/>
      </c>
    </row>
    <row r="156" spans="1:14" ht="21" customHeight="1">
      <c r="A156" s="300"/>
      <c r="B156" s="305">
        <v>145</v>
      </c>
      <c r="C156" s="4"/>
      <c r="D156" s="131"/>
      <c r="E156" s="142"/>
      <c r="F156" s="135"/>
      <c r="G156" s="136"/>
      <c r="H156" s="314" t="str">
        <f>IF(F156+G156=0,"","【"&amp;VLOOKUP(E156,マスタ!A:C,3,FALSE)&amp;"】"&amp;CHOOSE(F156,"運営費","事業費","会食費")&amp;" / "&amp;VLOOKUP(G156,科目!$A:$J,CHOOSE(F156,2,5,8,11),FALSE))</f>
        <v/>
      </c>
      <c r="I156" s="317"/>
      <c r="J156" s="318"/>
      <c r="K156" s="326">
        <f t="shared" si="7"/>
        <v>0</v>
      </c>
      <c r="L156" s="20"/>
      <c r="M156" s="21"/>
      <c r="N156" s="144" t="str">
        <f t="shared" si="8"/>
        <v/>
      </c>
    </row>
    <row r="157" spans="1:14" ht="21" customHeight="1">
      <c r="A157" s="300"/>
      <c r="B157" s="305">
        <v>146</v>
      </c>
      <c r="C157" s="4"/>
      <c r="D157" s="131"/>
      <c r="E157" s="142"/>
      <c r="F157" s="135"/>
      <c r="G157" s="136"/>
      <c r="H157" s="314" t="str">
        <f>IF(F157+G157=0,"","【"&amp;VLOOKUP(E157,マスタ!A:C,3,FALSE)&amp;"】"&amp;CHOOSE(F157,"運営費","事業費","会食費")&amp;" / "&amp;VLOOKUP(G157,科目!$A:$J,CHOOSE(F157,2,5,8,11),FALSE))</f>
        <v/>
      </c>
      <c r="I157" s="317"/>
      <c r="J157" s="318"/>
      <c r="K157" s="326">
        <f t="shared" si="7"/>
        <v>0</v>
      </c>
      <c r="L157" s="20"/>
      <c r="M157" s="21"/>
      <c r="N157" s="144" t="str">
        <f t="shared" si="8"/>
        <v/>
      </c>
    </row>
    <row r="158" spans="1:14" ht="21" customHeight="1">
      <c r="A158" s="300"/>
      <c r="B158" s="305">
        <v>147</v>
      </c>
      <c r="C158" s="4"/>
      <c r="D158" s="131"/>
      <c r="E158" s="142"/>
      <c r="F158" s="135"/>
      <c r="G158" s="136"/>
      <c r="H158" s="314" t="str">
        <f>IF(F158+G158=0,"","【"&amp;VLOOKUP(E158,マスタ!A:C,3,FALSE)&amp;"】"&amp;CHOOSE(F158,"運営費","事業費","会食費")&amp;" / "&amp;VLOOKUP(G158,科目!$A:$J,CHOOSE(F158,2,5,8,11),FALSE))</f>
        <v/>
      </c>
      <c r="I158" s="317"/>
      <c r="J158" s="318"/>
      <c r="K158" s="326">
        <f t="shared" si="7"/>
        <v>0</v>
      </c>
      <c r="L158" s="20"/>
      <c r="M158" s="21"/>
      <c r="N158" s="144" t="str">
        <f t="shared" si="8"/>
        <v/>
      </c>
    </row>
    <row r="159" spans="1:14" ht="21" customHeight="1">
      <c r="A159" s="300"/>
      <c r="B159" s="305">
        <v>148</v>
      </c>
      <c r="C159" s="4"/>
      <c r="D159" s="131"/>
      <c r="E159" s="142"/>
      <c r="F159" s="135"/>
      <c r="G159" s="136"/>
      <c r="H159" s="314" t="str">
        <f>IF(F159+G159=0,"","【"&amp;VLOOKUP(E159,マスタ!A:C,3,FALSE)&amp;"】"&amp;CHOOSE(F159,"運営費","事業費","会食費")&amp;" / "&amp;VLOOKUP(G159,科目!$A:$J,CHOOSE(F159,2,5,8,11),FALSE))</f>
        <v/>
      </c>
      <c r="I159" s="317"/>
      <c r="J159" s="318"/>
      <c r="K159" s="326">
        <f t="shared" si="7"/>
        <v>0</v>
      </c>
      <c r="L159" s="20"/>
      <c r="M159" s="21"/>
      <c r="N159" s="144" t="str">
        <f t="shared" si="8"/>
        <v/>
      </c>
    </row>
    <row r="160" spans="1:14" ht="21" customHeight="1">
      <c r="A160" s="300"/>
      <c r="B160" s="305">
        <v>149</v>
      </c>
      <c r="C160" s="4"/>
      <c r="D160" s="131"/>
      <c r="E160" s="142"/>
      <c r="F160" s="135"/>
      <c r="G160" s="136"/>
      <c r="H160" s="314" t="str">
        <f>IF(F160+G160=0,"","【"&amp;VLOOKUP(E160,マスタ!A:C,3,FALSE)&amp;"】"&amp;CHOOSE(F160,"運営費","事業費","会食費")&amp;" / "&amp;VLOOKUP(G160,科目!$A:$J,CHOOSE(F160,2,5,8,11),FALSE))</f>
        <v/>
      </c>
      <c r="I160" s="317"/>
      <c r="J160" s="318"/>
      <c r="K160" s="326">
        <f t="shared" si="7"/>
        <v>0</v>
      </c>
      <c r="L160" s="20"/>
      <c r="M160" s="21"/>
      <c r="N160" s="144" t="str">
        <f t="shared" si="8"/>
        <v/>
      </c>
    </row>
    <row r="161" spans="1:14" ht="21" customHeight="1">
      <c r="A161" s="300"/>
      <c r="B161" s="305">
        <v>150</v>
      </c>
      <c r="C161" s="4"/>
      <c r="D161" s="131"/>
      <c r="E161" s="142"/>
      <c r="F161" s="135"/>
      <c r="G161" s="136"/>
      <c r="H161" s="314" t="str">
        <f>IF(F161+G161=0,"","【"&amp;VLOOKUP(E161,マスタ!A:C,3,FALSE)&amp;"】"&amp;CHOOSE(F161,"運営費","事業費","会食費")&amp;" / "&amp;VLOOKUP(G161,科目!$A:$J,CHOOSE(F161,2,5,8,11),FALSE))</f>
        <v/>
      </c>
      <c r="I161" s="317"/>
      <c r="J161" s="318"/>
      <c r="K161" s="326">
        <f t="shared" si="7"/>
        <v>0</v>
      </c>
      <c r="L161" s="20"/>
      <c r="M161" s="21"/>
      <c r="N161" s="144" t="str">
        <f t="shared" si="8"/>
        <v/>
      </c>
    </row>
    <row r="162" spans="1:14" ht="21" customHeight="1">
      <c r="A162" s="300"/>
      <c r="B162" s="305">
        <v>151</v>
      </c>
      <c r="C162" s="4"/>
      <c r="D162" s="131"/>
      <c r="E162" s="142"/>
      <c r="F162" s="135"/>
      <c r="G162" s="136"/>
      <c r="H162" s="314" t="str">
        <f>IF(F162+G162=0,"","【"&amp;VLOOKUP(E162,マスタ!A:C,3,FALSE)&amp;"】"&amp;CHOOSE(F162,"運営費","事業費","会食費")&amp;" / "&amp;VLOOKUP(G162,科目!$A:$J,CHOOSE(F162,2,5,8,11),FALSE))</f>
        <v/>
      </c>
      <c r="I162" s="317"/>
      <c r="J162" s="318"/>
      <c r="K162" s="326">
        <f t="shared" si="7"/>
        <v>0</v>
      </c>
      <c r="L162" s="20"/>
      <c r="M162" s="21"/>
      <c r="N162" s="144" t="str">
        <f t="shared" si="8"/>
        <v/>
      </c>
    </row>
    <row r="163" spans="1:14" ht="21" customHeight="1">
      <c r="A163" s="300"/>
      <c r="B163" s="305">
        <v>152</v>
      </c>
      <c r="C163" s="4"/>
      <c r="D163" s="131"/>
      <c r="E163" s="142"/>
      <c r="F163" s="135"/>
      <c r="G163" s="136"/>
      <c r="H163" s="314" t="str">
        <f>IF(F163+G163=0,"","【"&amp;VLOOKUP(E163,マスタ!A:C,3,FALSE)&amp;"】"&amp;CHOOSE(F163,"運営費","事業費","会食費")&amp;" / "&amp;VLOOKUP(G163,科目!$A:$J,CHOOSE(F163,2,5,8,11),FALSE))</f>
        <v/>
      </c>
      <c r="I163" s="317"/>
      <c r="J163" s="318"/>
      <c r="K163" s="326">
        <f t="shared" si="7"/>
        <v>0</v>
      </c>
      <c r="L163" s="20"/>
      <c r="M163" s="21"/>
      <c r="N163" s="144" t="str">
        <f t="shared" si="8"/>
        <v/>
      </c>
    </row>
    <row r="164" spans="1:14" ht="21" customHeight="1">
      <c r="A164" s="300"/>
      <c r="B164" s="305">
        <v>153</v>
      </c>
      <c r="C164" s="4"/>
      <c r="D164" s="131"/>
      <c r="E164" s="142"/>
      <c r="F164" s="135"/>
      <c r="G164" s="136"/>
      <c r="H164" s="314" t="str">
        <f>IF(F164+G164=0,"","【"&amp;VLOOKUP(E164,マスタ!A:C,3,FALSE)&amp;"】"&amp;CHOOSE(F164,"運営費","事業費","会食費")&amp;" / "&amp;VLOOKUP(G164,科目!$A:$J,CHOOSE(F164,2,5,8,11),FALSE))</f>
        <v/>
      </c>
      <c r="I164" s="317"/>
      <c r="J164" s="318"/>
      <c r="K164" s="326">
        <f t="shared" si="7"/>
        <v>0</v>
      </c>
      <c r="L164" s="20"/>
      <c r="M164" s="21"/>
      <c r="N164" s="144" t="str">
        <f t="shared" si="8"/>
        <v/>
      </c>
    </row>
    <row r="165" spans="1:14" ht="21" customHeight="1">
      <c r="A165" s="300"/>
      <c r="B165" s="305">
        <v>154</v>
      </c>
      <c r="C165" s="4"/>
      <c r="D165" s="131"/>
      <c r="E165" s="142"/>
      <c r="F165" s="135"/>
      <c r="G165" s="136"/>
      <c r="H165" s="314" t="str">
        <f>IF(F165+G165=0,"","【"&amp;VLOOKUP(E165,マスタ!A:C,3,FALSE)&amp;"】"&amp;CHOOSE(F165,"運営費","事業費","会食費")&amp;" / "&amp;VLOOKUP(G165,科目!$A:$J,CHOOSE(F165,2,5,8,11),FALSE))</f>
        <v/>
      </c>
      <c r="I165" s="317"/>
      <c r="J165" s="318"/>
      <c r="K165" s="326">
        <f t="shared" si="7"/>
        <v>0</v>
      </c>
      <c r="L165" s="20"/>
      <c r="M165" s="21"/>
      <c r="N165" s="144" t="str">
        <f t="shared" si="8"/>
        <v/>
      </c>
    </row>
    <row r="166" spans="1:14" ht="21" customHeight="1">
      <c r="A166" s="300"/>
      <c r="B166" s="305">
        <v>155</v>
      </c>
      <c r="C166" s="4"/>
      <c r="D166" s="131"/>
      <c r="E166" s="142"/>
      <c r="F166" s="135"/>
      <c r="G166" s="136"/>
      <c r="H166" s="314" t="str">
        <f>IF(F166+G166=0,"","【"&amp;VLOOKUP(E166,マスタ!A:C,3,FALSE)&amp;"】"&amp;CHOOSE(F166,"運営費","事業費","会食費")&amp;" / "&amp;VLOOKUP(G166,科目!$A:$J,CHOOSE(F166,2,5,8,11),FALSE))</f>
        <v/>
      </c>
      <c r="I166" s="317"/>
      <c r="J166" s="318"/>
      <c r="K166" s="326">
        <f t="shared" si="7"/>
        <v>0</v>
      </c>
      <c r="L166" s="20"/>
      <c r="M166" s="21"/>
      <c r="N166" s="144" t="str">
        <f t="shared" si="8"/>
        <v/>
      </c>
    </row>
    <row r="167" spans="1:14" ht="21" customHeight="1">
      <c r="A167" s="300"/>
      <c r="B167" s="305">
        <v>156</v>
      </c>
      <c r="C167" s="4"/>
      <c r="D167" s="131"/>
      <c r="E167" s="142"/>
      <c r="F167" s="135"/>
      <c r="G167" s="136"/>
      <c r="H167" s="314" t="str">
        <f>IF(F167+G167=0,"","【"&amp;VLOOKUP(E167,マスタ!A:C,3,FALSE)&amp;"】"&amp;CHOOSE(F167,"運営費","事業費","会食費")&amp;" / "&amp;VLOOKUP(G167,科目!$A:$J,CHOOSE(F167,2,5,8,11),FALSE))</f>
        <v/>
      </c>
      <c r="I167" s="317"/>
      <c r="J167" s="318"/>
      <c r="K167" s="326">
        <f t="shared" si="7"/>
        <v>0</v>
      </c>
      <c r="L167" s="20"/>
      <c r="M167" s="21"/>
      <c r="N167" s="144" t="str">
        <f t="shared" si="8"/>
        <v/>
      </c>
    </row>
    <row r="168" spans="1:14" ht="21" customHeight="1">
      <c r="A168" s="300"/>
      <c r="B168" s="305">
        <v>157</v>
      </c>
      <c r="C168" s="4"/>
      <c r="D168" s="131"/>
      <c r="E168" s="142"/>
      <c r="F168" s="135"/>
      <c r="G168" s="136"/>
      <c r="H168" s="314" t="str">
        <f>IF(F168+G168=0,"","【"&amp;VLOOKUP(E168,マスタ!A:C,3,FALSE)&amp;"】"&amp;CHOOSE(F168,"運営費","事業費","会食費")&amp;" / "&amp;VLOOKUP(G168,科目!$A:$J,CHOOSE(F168,2,5,8,11),FALSE))</f>
        <v/>
      </c>
      <c r="I168" s="317"/>
      <c r="J168" s="318"/>
      <c r="K168" s="326">
        <f t="shared" si="7"/>
        <v>0</v>
      </c>
      <c r="L168" s="20"/>
      <c r="M168" s="21"/>
      <c r="N168" s="144" t="str">
        <f t="shared" si="8"/>
        <v/>
      </c>
    </row>
    <row r="169" spans="1:14" ht="21" customHeight="1">
      <c r="A169" s="300"/>
      <c r="B169" s="305">
        <v>158</v>
      </c>
      <c r="C169" s="4"/>
      <c r="D169" s="131"/>
      <c r="E169" s="142"/>
      <c r="F169" s="135"/>
      <c r="G169" s="136"/>
      <c r="H169" s="314" t="str">
        <f>IF(F169+G169=0,"","【"&amp;VLOOKUP(E169,マスタ!A:C,3,FALSE)&amp;"】"&amp;CHOOSE(F169,"運営費","事業費","会食費")&amp;" / "&amp;VLOOKUP(G169,科目!$A:$J,CHOOSE(F169,2,5,8,11),FALSE))</f>
        <v/>
      </c>
      <c r="I169" s="317"/>
      <c r="J169" s="318"/>
      <c r="K169" s="326">
        <f t="shared" si="7"/>
        <v>0</v>
      </c>
      <c r="L169" s="20"/>
      <c r="M169" s="21"/>
      <c r="N169" s="144" t="str">
        <f t="shared" si="8"/>
        <v/>
      </c>
    </row>
    <row r="170" spans="1:14" ht="21" customHeight="1">
      <c r="A170" s="300"/>
      <c r="B170" s="305">
        <v>159</v>
      </c>
      <c r="C170" s="4"/>
      <c r="D170" s="131"/>
      <c r="E170" s="142"/>
      <c r="F170" s="135"/>
      <c r="G170" s="136"/>
      <c r="H170" s="314" t="str">
        <f>IF(F170+G170=0,"","【"&amp;VLOOKUP(E170,マスタ!A:C,3,FALSE)&amp;"】"&amp;CHOOSE(F170,"運営費","事業費","会食費")&amp;" / "&amp;VLOOKUP(G170,科目!$A:$J,CHOOSE(F170,2,5,8,11),FALSE))</f>
        <v/>
      </c>
      <c r="I170" s="317"/>
      <c r="J170" s="318"/>
      <c r="K170" s="326">
        <f t="shared" si="7"/>
        <v>0</v>
      </c>
      <c r="L170" s="20"/>
      <c r="M170" s="21"/>
      <c r="N170" s="144" t="str">
        <f t="shared" si="8"/>
        <v/>
      </c>
    </row>
    <row r="171" spans="1:14" ht="21" customHeight="1">
      <c r="A171" s="300"/>
      <c r="B171" s="305">
        <v>160</v>
      </c>
      <c r="C171" s="4"/>
      <c r="D171" s="131"/>
      <c r="E171" s="142"/>
      <c r="F171" s="135"/>
      <c r="G171" s="136"/>
      <c r="H171" s="314" t="str">
        <f>IF(F171+G171=0,"","【"&amp;VLOOKUP(E171,マスタ!A:C,3,FALSE)&amp;"】"&amp;CHOOSE(F171,"運営費","事業費","会食費")&amp;" / "&amp;VLOOKUP(G171,科目!$A:$J,CHOOSE(F171,2,5,8,11),FALSE))</f>
        <v/>
      </c>
      <c r="I171" s="317"/>
      <c r="J171" s="318"/>
      <c r="K171" s="326">
        <f t="shared" si="7"/>
        <v>0</v>
      </c>
      <c r="L171" s="20"/>
      <c r="M171" s="21"/>
      <c r="N171" s="144" t="str">
        <f t="shared" si="8"/>
        <v/>
      </c>
    </row>
    <row r="172" spans="1:14" ht="21" customHeight="1">
      <c r="A172" s="300"/>
      <c r="B172" s="305">
        <v>161</v>
      </c>
      <c r="C172" s="4"/>
      <c r="D172" s="131"/>
      <c r="E172" s="142"/>
      <c r="F172" s="135"/>
      <c r="G172" s="136"/>
      <c r="H172" s="314" t="str">
        <f>IF(F172+G172=0,"","【"&amp;VLOOKUP(E172,マスタ!A:C,3,FALSE)&amp;"】"&amp;CHOOSE(F172,"運営費","事業費","会食費")&amp;" / "&amp;VLOOKUP(G172,科目!$A:$J,CHOOSE(F172,2,5,8,11),FALSE))</f>
        <v/>
      </c>
      <c r="I172" s="317"/>
      <c r="J172" s="318"/>
      <c r="K172" s="326">
        <f t="shared" si="7"/>
        <v>0</v>
      </c>
      <c r="L172" s="20"/>
      <c r="M172" s="21"/>
      <c r="N172" s="144" t="str">
        <f t="shared" si="8"/>
        <v/>
      </c>
    </row>
    <row r="173" spans="1:14" ht="21" customHeight="1">
      <c r="A173" s="300"/>
      <c r="B173" s="305">
        <v>162</v>
      </c>
      <c r="C173" s="4"/>
      <c r="D173" s="131"/>
      <c r="E173" s="142"/>
      <c r="F173" s="135"/>
      <c r="G173" s="136"/>
      <c r="H173" s="314" t="str">
        <f>IF(F173+G173=0,"","【"&amp;VLOOKUP(E173,マスタ!A:C,3,FALSE)&amp;"】"&amp;CHOOSE(F173,"運営費","事業費","会食費")&amp;" / "&amp;VLOOKUP(G173,科目!$A:$J,CHOOSE(F173,2,5,8,11),FALSE))</f>
        <v/>
      </c>
      <c r="I173" s="317"/>
      <c r="J173" s="318"/>
      <c r="K173" s="326">
        <f t="shared" si="7"/>
        <v>0</v>
      </c>
      <c r="L173" s="20"/>
      <c r="M173" s="21"/>
      <c r="N173" s="144" t="str">
        <f t="shared" si="8"/>
        <v/>
      </c>
    </row>
    <row r="174" spans="1:14" ht="21" customHeight="1">
      <c r="A174" s="300"/>
      <c r="B174" s="305">
        <v>163</v>
      </c>
      <c r="C174" s="4"/>
      <c r="D174" s="131"/>
      <c r="E174" s="142"/>
      <c r="F174" s="135"/>
      <c r="G174" s="136"/>
      <c r="H174" s="314" t="str">
        <f>IF(F174+G174=0,"","【"&amp;VLOOKUP(E174,マスタ!A:C,3,FALSE)&amp;"】"&amp;CHOOSE(F174,"運営費","事業費","会食費")&amp;" / "&amp;VLOOKUP(G174,科目!$A:$J,CHOOSE(F174,2,5,8,11),FALSE))</f>
        <v/>
      </c>
      <c r="I174" s="317"/>
      <c r="J174" s="318"/>
      <c r="K174" s="326">
        <f t="shared" si="7"/>
        <v>0</v>
      </c>
      <c r="L174" s="20"/>
      <c r="M174" s="21"/>
      <c r="N174" s="144" t="str">
        <f t="shared" si="8"/>
        <v/>
      </c>
    </row>
    <row r="175" spans="1:14" ht="21" customHeight="1">
      <c r="A175" s="300"/>
      <c r="B175" s="305">
        <v>164</v>
      </c>
      <c r="C175" s="4"/>
      <c r="D175" s="131"/>
      <c r="E175" s="142"/>
      <c r="F175" s="135"/>
      <c r="G175" s="136"/>
      <c r="H175" s="314" t="str">
        <f>IF(F175+G175=0,"","【"&amp;VLOOKUP(E175,マスタ!A:C,3,FALSE)&amp;"】"&amp;CHOOSE(F175,"運営費","事業費","会食費")&amp;" / "&amp;VLOOKUP(G175,科目!$A:$J,CHOOSE(F175,2,5,8,11),FALSE))</f>
        <v/>
      </c>
      <c r="I175" s="317"/>
      <c r="J175" s="318"/>
      <c r="K175" s="326">
        <f t="shared" si="7"/>
        <v>0</v>
      </c>
      <c r="L175" s="20"/>
      <c r="M175" s="21"/>
      <c r="N175" s="144" t="str">
        <f t="shared" si="8"/>
        <v/>
      </c>
    </row>
    <row r="176" spans="1:14" ht="21" customHeight="1">
      <c r="A176" s="300"/>
      <c r="B176" s="305">
        <v>165</v>
      </c>
      <c r="C176" s="4"/>
      <c r="D176" s="131"/>
      <c r="E176" s="142"/>
      <c r="F176" s="135"/>
      <c r="G176" s="136"/>
      <c r="H176" s="314" t="str">
        <f>IF(F176+G176=0,"","【"&amp;VLOOKUP(E176,マスタ!A:C,3,FALSE)&amp;"】"&amp;CHOOSE(F176,"運営費","事業費","会食費")&amp;" / "&amp;VLOOKUP(G176,科目!$A:$J,CHOOSE(F176,2,5,8,11),FALSE))</f>
        <v/>
      </c>
      <c r="I176" s="317"/>
      <c r="J176" s="318"/>
      <c r="K176" s="326">
        <f t="shared" si="7"/>
        <v>0</v>
      </c>
      <c r="L176" s="20"/>
      <c r="M176" s="21"/>
      <c r="N176" s="144" t="str">
        <f t="shared" si="8"/>
        <v/>
      </c>
    </row>
    <row r="177" spans="1:14" ht="21" customHeight="1">
      <c r="A177" s="300"/>
      <c r="B177" s="305">
        <v>166</v>
      </c>
      <c r="C177" s="4"/>
      <c r="D177" s="131"/>
      <c r="E177" s="142"/>
      <c r="F177" s="135"/>
      <c r="G177" s="136"/>
      <c r="H177" s="314" t="str">
        <f>IF(F177+G177=0,"","【"&amp;VLOOKUP(E177,マスタ!A:C,3,FALSE)&amp;"】"&amp;CHOOSE(F177,"運営費","事業費","会食費")&amp;" / "&amp;VLOOKUP(G177,科目!$A:$J,CHOOSE(F177,2,5,8,11),FALSE))</f>
        <v/>
      </c>
      <c r="I177" s="317"/>
      <c r="J177" s="318"/>
      <c r="K177" s="326">
        <f t="shared" si="7"/>
        <v>0</v>
      </c>
      <c r="L177" s="20"/>
      <c r="M177" s="21"/>
      <c r="N177" s="144" t="str">
        <f t="shared" si="8"/>
        <v/>
      </c>
    </row>
    <row r="178" spans="1:14" ht="21" customHeight="1">
      <c r="A178" s="300"/>
      <c r="B178" s="305">
        <v>167</v>
      </c>
      <c r="C178" s="4"/>
      <c r="D178" s="131"/>
      <c r="E178" s="142"/>
      <c r="F178" s="135"/>
      <c r="G178" s="136"/>
      <c r="H178" s="314" t="str">
        <f>IF(F178+G178=0,"","【"&amp;VLOOKUP(E178,マスタ!A:C,3,FALSE)&amp;"】"&amp;CHOOSE(F178,"運営費","事業費","会食費")&amp;" / "&amp;VLOOKUP(G178,科目!$A:$J,CHOOSE(F178,2,5,8,11),FALSE))</f>
        <v/>
      </c>
      <c r="I178" s="317"/>
      <c r="J178" s="318"/>
      <c r="K178" s="326">
        <f t="shared" si="7"/>
        <v>0</v>
      </c>
      <c r="L178" s="20"/>
      <c r="M178" s="21"/>
      <c r="N178" s="144" t="str">
        <f t="shared" si="8"/>
        <v/>
      </c>
    </row>
    <row r="179" spans="1:14" ht="21" customHeight="1">
      <c r="A179" s="300"/>
      <c r="B179" s="305">
        <v>168</v>
      </c>
      <c r="C179" s="4"/>
      <c r="D179" s="131"/>
      <c r="E179" s="142"/>
      <c r="F179" s="135"/>
      <c r="G179" s="136"/>
      <c r="H179" s="314" t="str">
        <f>IF(F179+G179=0,"","【"&amp;VLOOKUP(E179,マスタ!A:C,3,FALSE)&amp;"】"&amp;CHOOSE(F179,"運営費","事業費","会食費")&amp;" / "&amp;VLOOKUP(G179,科目!$A:$J,CHOOSE(F179,2,5,8,11),FALSE))</f>
        <v/>
      </c>
      <c r="I179" s="317"/>
      <c r="J179" s="318"/>
      <c r="K179" s="326">
        <f t="shared" si="7"/>
        <v>0</v>
      </c>
      <c r="L179" s="20"/>
      <c r="M179" s="21"/>
      <c r="N179" s="144" t="str">
        <f t="shared" si="8"/>
        <v/>
      </c>
    </row>
    <row r="180" spans="1:14" ht="21" customHeight="1">
      <c r="A180" s="300"/>
      <c r="B180" s="305">
        <v>169</v>
      </c>
      <c r="C180" s="4"/>
      <c r="D180" s="131"/>
      <c r="E180" s="142"/>
      <c r="F180" s="135"/>
      <c r="G180" s="136"/>
      <c r="H180" s="314" t="str">
        <f>IF(F180+G180=0,"","【"&amp;VLOOKUP(E180,マスタ!A:C,3,FALSE)&amp;"】"&amp;CHOOSE(F180,"運営費","事業費","会食費")&amp;" / "&amp;VLOOKUP(G180,科目!$A:$J,CHOOSE(F180,2,5,8,11),FALSE))</f>
        <v/>
      </c>
      <c r="I180" s="317"/>
      <c r="J180" s="318"/>
      <c r="K180" s="326">
        <f t="shared" si="7"/>
        <v>0</v>
      </c>
      <c r="L180" s="20"/>
      <c r="M180" s="21"/>
      <c r="N180" s="144" t="str">
        <f t="shared" si="8"/>
        <v/>
      </c>
    </row>
    <row r="181" spans="1:14" ht="21" customHeight="1">
      <c r="A181" s="300"/>
      <c r="B181" s="305">
        <v>170</v>
      </c>
      <c r="C181" s="4"/>
      <c r="D181" s="131"/>
      <c r="E181" s="142"/>
      <c r="F181" s="135"/>
      <c r="G181" s="136"/>
      <c r="H181" s="314" t="str">
        <f>IF(F181+G181=0,"","【"&amp;VLOOKUP(E181,マスタ!A:C,3,FALSE)&amp;"】"&amp;CHOOSE(F181,"運営費","事業費","会食費")&amp;" / "&amp;VLOOKUP(G181,科目!$A:$J,CHOOSE(F181,2,5,8,11),FALSE))</f>
        <v/>
      </c>
      <c r="I181" s="317"/>
      <c r="J181" s="318"/>
      <c r="K181" s="326">
        <f t="shared" si="7"/>
        <v>0</v>
      </c>
      <c r="L181" s="20"/>
      <c r="M181" s="21"/>
      <c r="N181" s="144" t="str">
        <f t="shared" si="8"/>
        <v/>
      </c>
    </row>
    <row r="182" spans="1:14" ht="21" customHeight="1">
      <c r="A182" s="300"/>
      <c r="B182" s="305">
        <v>171</v>
      </c>
      <c r="C182" s="4"/>
      <c r="D182" s="131"/>
      <c r="E182" s="142"/>
      <c r="F182" s="135"/>
      <c r="G182" s="136"/>
      <c r="H182" s="314" t="str">
        <f>IF(F182+G182=0,"","【"&amp;VLOOKUP(E182,マスタ!A:C,3,FALSE)&amp;"】"&amp;CHOOSE(F182,"運営費","事業費","会食費")&amp;" / "&amp;VLOOKUP(G182,科目!$A:$J,CHOOSE(F182,2,5,8,11),FALSE))</f>
        <v/>
      </c>
      <c r="I182" s="317"/>
      <c r="J182" s="318"/>
      <c r="K182" s="326">
        <f t="shared" si="7"/>
        <v>0</v>
      </c>
      <c r="L182" s="20"/>
      <c r="M182" s="21"/>
      <c r="N182" s="144" t="str">
        <f t="shared" si="8"/>
        <v/>
      </c>
    </row>
    <row r="183" spans="1:14" ht="21" customHeight="1">
      <c r="A183" s="300"/>
      <c r="B183" s="305">
        <v>172</v>
      </c>
      <c r="C183" s="4"/>
      <c r="D183" s="131"/>
      <c r="E183" s="142"/>
      <c r="F183" s="135"/>
      <c r="G183" s="136"/>
      <c r="H183" s="314" t="str">
        <f>IF(F183+G183=0,"","【"&amp;VLOOKUP(E183,マスタ!A:C,3,FALSE)&amp;"】"&amp;CHOOSE(F183,"運営費","事業費","会食費")&amp;" / "&amp;VLOOKUP(G183,科目!$A:$J,CHOOSE(F183,2,5,8,11),FALSE))</f>
        <v/>
      </c>
      <c r="I183" s="317"/>
      <c r="J183" s="318"/>
      <c r="K183" s="326">
        <f t="shared" si="7"/>
        <v>0</v>
      </c>
      <c r="L183" s="20"/>
      <c r="M183" s="21"/>
      <c r="N183" s="144" t="str">
        <f t="shared" si="8"/>
        <v/>
      </c>
    </row>
    <row r="184" spans="1:14" ht="21" customHeight="1">
      <c r="A184" s="300"/>
      <c r="B184" s="305">
        <v>173</v>
      </c>
      <c r="C184" s="4"/>
      <c r="D184" s="131"/>
      <c r="E184" s="142"/>
      <c r="F184" s="135"/>
      <c r="G184" s="136"/>
      <c r="H184" s="314" t="str">
        <f>IF(F184+G184=0,"","【"&amp;VLOOKUP(E184,マスタ!A:C,3,FALSE)&amp;"】"&amp;CHOOSE(F184,"運営費","事業費","会食費")&amp;" / "&amp;VLOOKUP(G184,科目!$A:$J,CHOOSE(F184,2,5,8,11),FALSE))</f>
        <v/>
      </c>
      <c r="I184" s="317"/>
      <c r="J184" s="318"/>
      <c r="K184" s="326">
        <f t="shared" si="7"/>
        <v>0</v>
      </c>
      <c r="L184" s="20"/>
      <c r="M184" s="21"/>
      <c r="N184" s="144" t="str">
        <f t="shared" si="8"/>
        <v/>
      </c>
    </row>
    <row r="185" spans="1:14" ht="21" customHeight="1">
      <c r="A185" s="300"/>
      <c r="B185" s="305">
        <v>174</v>
      </c>
      <c r="C185" s="4"/>
      <c r="D185" s="131"/>
      <c r="E185" s="142"/>
      <c r="F185" s="135"/>
      <c r="G185" s="136"/>
      <c r="H185" s="314" t="str">
        <f>IF(F185+G185=0,"","【"&amp;VLOOKUP(E185,マスタ!A:C,3,FALSE)&amp;"】"&amp;CHOOSE(F185,"運営費","事業費","会食費")&amp;" / "&amp;VLOOKUP(G185,科目!$A:$J,CHOOSE(F185,2,5,8,11),FALSE))</f>
        <v/>
      </c>
      <c r="I185" s="317"/>
      <c r="J185" s="318"/>
      <c r="K185" s="326">
        <f t="shared" si="7"/>
        <v>0</v>
      </c>
      <c r="L185" s="20"/>
      <c r="M185" s="21"/>
      <c r="N185" s="144" t="str">
        <f t="shared" si="8"/>
        <v/>
      </c>
    </row>
    <row r="186" spans="1:14" ht="21" customHeight="1">
      <c r="A186" s="300"/>
      <c r="B186" s="305">
        <v>175</v>
      </c>
      <c r="C186" s="4"/>
      <c r="D186" s="131"/>
      <c r="E186" s="142"/>
      <c r="F186" s="135"/>
      <c r="G186" s="136"/>
      <c r="H186" s="314" t="str">
        <f>IF(F186+G186=0,"","【"&amp;VLOOKUP(E186,マスタ!A:C,3,FALSE)&amp;"】"&amp;CHOOSE(F186,"運営費","事業費","会食費")&amp;" / "&amp;VLOOKUP(G186,科目!$A:$J,CHOOSE(F186,2,5,8,11),FALSE))</f>
        <v/>
      </c>
      <c r="I186" s="317"/>
      <c r="J186" s="318"/>
      <c r="K186" s="326">
        <f t="shared" si="7"/>
        <v>0</v>
      </c>
      <c r="L186" s="20"/>
      <c r="M186" s="21"/>
      <c r="N186" s="144" t="str">
        <f t="shared" si="8"/>
        <v/>
      </c>
    </row>
    <row r="187" spans="1:14" ht="21" customHeight="1">
      <c r="A187" s="300"/>
      <c r="B187" s="305">
        <v>176</v>
      </c>
      <c r="C187" s="4"/>
      <c r="D187" s="131"/>
      <c r="E187" s="142"/>
      <c r="F187" s="135"/>
      <c r="G187" s="136"/>
      <c r="H187" s="314" t="str">
        <f>IF(F187+G187=0,"","【"&amp;VLOOKUP(E187,マスタ!A:C,3,FALSE)&amp;"】"&amp;CHOOSE(F187,"運営費","事業費","会食費")&amp;" / "&amp;VLOOKUP(G187,科目!$A:$J,CHOOSE(F187,2,5,8,11),FALSE))</f>
        <v/>
      </c>
      <c r="I187" s="317"/>
      <c r="J187" s="318"/>
      <c r="K187" s="326">
        <f t="shared" si="7"/>
        <v>0</v>
      </c>
      <c r="L187" s="20"/>
      <c r="M187" s="21"/>
      <c r="N187" s="144" t="str">
        <f t="shared" si="8"/>
        <v/>
      </c>
    </row>
    <row r="188" spans="1:14" ht="21" customHeight="1">
      <c r="A188" s="300"/>
      <c r="B188" s="305">
        <v>177</v>
      </c>
      <c r="C188" s="4"/>
      <c r="D188" s="131"/>
      <c r="E188" s="142"/>
      <c r="F188" s="135"/>
      <c r="G188" s="136"/>
      <c r="H188" s="314" t="str">
        <f>IF(F188+G188=0,"","【"&amp;VLOOKUP(E188,マスタ!A:C,3,FALSE)&amp;"】"&amp;CHOOSE(F188,"運営費","事業費","会食費")&amp;" / "&amp;VLOOKUP(G188,科目!$A:$J,CHOOSE(F188,2,5,8,11),FALSE))</f>
        <v/>
      </c>
      <c r="I188" s="317"/>
      <c r="J188" s="318"/>
      <c r="K188" s="326">
        <f t="shared" si="7"/>
        <v>0</v>
      </c>
      <c r="L188" s="20"/>
      <c r="M188" s="21"/>
      <c r="N188" s="144" t="str">
        <f t="shared" si="8"/>
        <v/>
      </c>
    </row>
    <row r="189" spans="1:14" ht="21" customHeight="1">
      <c r="A189" s="300"/>
      <c r="B189" s="305">
        <v>178</v>
      </c>
      <c r="C189" s="4"/>
      <c r="D189" s="131"/>
      <c r="E189" s="142"/>
      <c r="F189" s="135"/>
      <c r="G189" s="136"/>
      <c r="H189" s="314" t="str">
        <f>IF(F189+G189=0,"","【"&amp;VLOOKUP(E189,マスタ!A:C,3,FALSE)&amp;"】"&amp;CHOOSE(F189,"運営費","事業費","会食費")&amp;" / "&amp;VLOOKUP(G189,科目!$A:$J,CHOOSE(F189,2,5,8,11),FALSE))</f>
        <v/>
      </c>
      <c r="I189" s="317"/>
      <c r="J189" s="318"/>
      <c r="K189" s="326">
        <f t="shared" si="7"/>
        <v>0</v>
      </c>
      <c r="L189" s="20"/>
      <c r="M189" s="21"/>
      <c r="N189" s="144" t="str">
        <f t="shared" si="8"/>
        <v/>
      </c>
    </row>
    <row r="190" spans="1:14" ht="21" customHeight="1">
      <c r="A190" s="300"/>
      <c r="B190" s="305">
        <v>179</v>
      </c>
      <c r="C190" s="4"/>
      <c r="D190" s="131"/>
      <c r="E190" s="142"/>
      <c r="F190" s="135"/>
      <c r="G190" s="136"/>
      <c r="H190" s="314" t="str">
        <f>IF(F190+G190=0,"","【"&amp;VLOOKUP(E190,マスタ!A:C,3,FALSE)&amp;"】"&amp;CHOOSE(F190,"運営費","事業費","会食費")&amp;" / "&amp;VLOOKUP(G190,科目!$A:$J,CHOOSE(F190,2,5,8,11),FALSE))</f>
        <v/>
      </c>
      <c r="I190" s="317"/>
      <c r="J190" s="318"/>
      <c r="K190" s="326">
        <f t="shared" si="7"/>
        <v>0</v>
      </c>
      <c r="L190" s="20"/>
      <c r="M190" s="21"/>
      <c r="N190" s="144" t="str">
        <f t="shared" si="8"/>
        <v/>
      </c>
    </row>
    <row r="191" spans="1:14" ht="21" customHeight="1">
      <c r="A191" s="300"/>
      <c r="B191" s="305">
        <v>180</v>
      </c>
      <c r="C191" s="4"/>
      <c r="D191" s="131"/>
      <c r="E191" s="142"/>
      <c r="F191" s="135"/>
      <c r="G191" s="136"/>
      <c r="H191" s="314" t="str">
        <f>IF(F191+G191=0,"","【"&amp;VLOOKUP(E191,マスタ!A:C,3,FALSE)&amp;"】"&amp;CHOOSE(F191,"運営費","事業費","会食費")&amp;" / "&amp;VLOOKUP(G191,科目!$A:$J,CHOOSE(F191,2,5,8,11),FALSE))</f>
        <v/>
      </c>
      <c r="I191" s="317"/>
      <c r="J191" s="318"/>
      <c r="K191" s="326">
        <f t="shared" si="7"/>
        <v>0</v>
      </c>
      <c r="L191" s="20"/>
      <c r="M191" s="21"/>
      <c r="N191" s="144" t="str">
        <f t="shared" si="8"/>
        <v/>
      </c>
    </row>
    <row r="192" spans="1:14" ht="21" customHeight="1">
      <c r="A192" s="300"/>
      <c r="B192" s="305">
        <v>181</v>
      </c>
      <c r="C192" s="4"/>
      <c r="D192" s="131"/>
      <c r="E192" s="142"/>
      <c r="F192" s="135"/>
      <c r="G192" s="136"/>
      <c r="H192" s="314" t="str">
        <f>IF(F192+G192=0,"","【"&amp;VLOOKUP(E192,マスタ!A:C,3,FALSE)&amp;"】"&amp;CHOOSE(F192,"運営費","事業費","会食費")&amp;" / "&amp;VLOOKUP(G192,科目!$A:$J,CHOOSE(F192,2,5,8,11),FALSE))</f>
        <v/>
      </c>
      <c r="I192" s="317"/>
      <c r="J192" s="318"/>
      <c r="K192" s="326">
        <f t="shared" si="7"/>
        <v>0</v>
      </c>
      <c r="L192" s="20"/>
      <c r="M192" s="21"/>
      <c r="N192" s="144" t="str">
        <f t="shared" si="8"/>
        <v/>
      </c>
    </row>
    <row r="193" spans="1:14" ht="21" customHeight="1">
      <c r="A193" s="300"/>
      <c r="B193" s="305">
        <v>182</v>
      </c>
      <c r="C193" s="4"/>
      <c r="D193" s="131"/>
      <c r="E193" s="142"/>
      <c r="F193" s="135"/>
      <c r="G193" s="136"/>
      <c r="H193" s="314" t="str">
        <f>IF(F193+G193=0,"","【"&amp;VLOOKUP(E193,マスタ!A:C,3,FALSE)&amp;"】"&amp;CHOOSE(F193,"運営費","事業費","会食費")&amp;" / "&amp;VLOOKUP(G193,科目!$A:$J,CHOOSE(F193,2,5,8,11),FALSE))</f>
        <v/>
      </c>
      <c r="I193" s="317"/>
      <c r="J193" s="318"/>
      <c r="K193" s="326">
        <f t="shared" si="7"/>
        <v>0</v>
      </c>
      <c r="L193" s="20"/>
      <c r="M193" s="21"/>
      <c r="N193" s="144" t="str">
        <f t="shared" si="8"/>
        <v/>
      </c>
    </row>
    <row r="194" spans="1:14" ht="21" customHeight="1">
      <c r="A194" s="300"/>
      <c r="B194" s="305">
        <v>183</v>
      </c>
      <c r="C194" s="4"/>
      <c r="D194" s="131"/>
      <c r="E194" s="142"/>
      <c r="F194" s="135"/>
      <c r="G194" s="136"/>
      <c r="H194" s="314" t="str">
        <f>IF(F194+G194=0,"","【"&amp;VLOOKUP(E194,マスタ!A:C,3,FALSE)&amp;"】"&amp;CHOOSE(F194,"運営費","事業費","会食費")&amp;" / "&amp;VLOOKUP(G194,科目!$A:$J,CHOOSE(F194,2,5,8,11),FALSE))</f>
        <v/>
      </c>
      <c r="I194" s="317"/>
      <c r="J194" s="318"/>
      <c r="K194" s="326">
        <f t="shared" si="7"/>
        <v>0</v>
      </c>
      <c r="L194" s="20"/>
      <c r="M194" s="21"/>
      <c r="N194" s="144" t="str">
        <f t="shared" si="8"/>
        <v/>
      </c>
    </row>
    <row r="195" spans="1:14" ht="21" customHeight="1">
      <c r="A195" s="300"/>
      <c r="B195" s="305">
        <v>184</v>
      </c>
      <c r="C195" s="4"/>
      <c r="D195" s="131"/>
      <c r="E195" s="142"/>
      <c r="F195" s="135"/>
      <c r="G195" s="136"/>
      <c r="H195" s="314" t="str">
        <f>IF(F195+G195=0,"","【"&amp;VLOOKUP(E195,マスタ!A:C,3,FALSE)&amp;"】"&amp;CHOOSE(F195,"運営費","事業費","会食費")&amp;" / "&amp;VLOOKUP(G195,科目!$A:$J,CHOOSE(F195,2,5,8,11),FALSE))</f>
        <v/>
      </c>
      <c r="I195" s="317"/>
      <c r="J195" s="318"/>
      <c r="K195" s="326">
        <f t="shared" si="7"/>
        <v>0</v>
      </c>
      <c r="L195" s="20"/>
      <c r="M195" s="21"/>
      <c r="N195" s="144" t="str">
        <f t="shared" si="8"/>
        <v/>
      </c>
    </row>
    <row r="196" spans="1:14" ht="21" customHeight="1">
      <c r="A196" s="300"/>
      <c r="B196" s="305">
        <v>185</v>
      </c>
      <c r="C196" s="4"/>
      <c r="D196" s="131"/>
      <c r="E196" s="142"/>
      <c r="F196" s="135"/>
      <c r="G196" s="136"/>
      <c r="H196" s="314" t="str">
        <f>IF(F196+G196=0,"","【"&amp;VLOOKUP(E196,マスタ!A:C,3,FALSE)&amp;"】"&amp;CHOOSE(F196,"運営費","事業費","会食費")&amp;" / "&amp;VLOOKUP(G196,科目!$A:$J,CHOOSE(F196,2,5,8,11),FALSE))</f>
        <v/>
      </c>
      <c r="I196" s="317"/>
      <c r="J196" s="318"/>
      <c r="K196" s="326">
        <f t="shared" si="7"/>
        <v>0</v>
      </c>
      <c r="L196" s="20"/>
      <c r="M196" s="21"/>
      <c r="N196" s="144" t="str">
        <f t="shared" si="8"/>
        <v/>
      </c>
    </row>
    <row r="197" spans="1:14" ht="21" customHeight="1">
      <c r="A197" s="300"/>
      <c r="B197" s="305">
        <v>186</v>
      </c>
      <c r="C197" s="4"/>
      <c r="D197" s="131"/>
      <c r="E197" s="142"/>
      <c r="F197" s="135"/>
      <c r="G197" s="136"/>
      <c r="H197" s="314" t="str">
        <f>IF(F197+G197=0,"","【"&amp;VLOOKUP(E197,マスタ!A:C,3,FALSE)&amp;"】"&amp;CHOOSE(F197,"運営費","事業費","会食費")&amp;" / "&amp;VLOOKUP(G197,科目!$A:$J,CHOOSE(F197,2,5,8,11),FALSE))</f>
        <v/>
      </c>
      <c r="I197" s="317"/>
      <c r="J197" s="318"/>
      <c r="K197" s="326">
        <f t="shared" si="7"/>
        <v>0</v>
      </c>
      <c r="L197" s="20"/>
      <c r="M197" s="21"/>
      <c r="N197" s="144" t="str">
        <f t="shared" si="8"/>
        <v/>
      </c>
    </row>
    <row r="198" spans="1:14" ht="21" customHeight="1">
      <c r="A198" s="300"/>
      <c r="B198" s="305">
        <v>187</v>
      </c>
      <c r="C198" s="4"/>
      <c r="D198" s="131"/>
      <c r="E198" s="142"/>
      <c r="F198" s="135"/>
      <c r="G198" s="136"/>
      <c r="H198" s="314" t="str">
        <f>IF(F198+G198=0,"","【"&amp;VLOOKUP(E198,マスタ!A:C,3,FALSE)&amp;"】"&amp;CHOOSE(F198,"運営費","事業費","会食費")&amp;" / "&amp;VLOOKUP(G198,科目!$A:$J,CHOOSE(F198,2,5,8,11),FALSE))</f>
        <v/>
      </c>
      <c r="I198" s="317"/>
      <c r="J198" s="318"/>
      <c r="K198" s="326">
        <f t="shared" si="7"/>
        <v>0</v>
      </c>
      <c r="L198" s="20"/>
      <c r="M198" s="21"/>
      <c r="N198" s="144" t="str">
        <f t="shared" si="8"/>
        <v/>
      </c>
    </row>
    <row r="199" spans="1:14" ht="21" customHeight="1">
      <c r="A199" s="300"/>
      <c r="B199" s="305">
        <v>188</v>
      </c>
      <c r="C199" s="4"/>
      <c r="D199" s="131"/>
      <c r="E199" s="142"/>
      <c r="F199" s="135"/>
      <c r="G199" s="136"/>
      <c r="H199" s="314" t="str">
        <f>IF(F199+G199=0,"","【"&amp;VLOOKUP(E199,マスタ!A:C,3,FALSE)&amp;"】"&amp;CHOOSE(F199,"運営費","事業費","会食費")&amp;" / "&amp;VLOOKUP(G199,科目!$A:$J,CHOOSE(F199,2,5,8,11),FALSE))</f>
        <v/>
      </c>
      <c r="I199" s="317"/>
      <c r="J199" s="318"/>
      <c r="K199" s="326">
        <f t="shared" si="7"/>
        <v>0</v>
      </c>
      <c r="L199" s="20"/>
      <c r="M199" s="21"/>
      <c r="N199" s="144" t="str">
        <f t="shared" si="8"/>
        <v/>
      </c>
    </row>
    <row r="200" spans="1:14" ht="21" customHeight="1">
      <c r="A200" s="300"/>
      <c r="B200" s="305">
        <v>189</v>
      </c>
      <c r="C200" s="4"/>
      <c r="D200" s="131"/>
      <c r="E200" s="142"/>
      <c r="F200" s="135"/>
      <c r="G200" s="136"/>
      <c r="H200" s="314" t="str">
        <f>IF(F200+G200=0,"","【"&amp;VLOOKUP(E200,マスタ!A:C,3,FALSE)&amp;"】"&amp;CHOOSE(F200,"運営費","事業費","会食費")&amp;" / "&amp;VLOOKUP(G200,科目!$A:$J,CHOOSE(F200,2,5,8,11),FALSE))</f>
        <v/>
      </c>
      <c r="I200" s="317"/>
      <c r="J200" s="318"/>
      <c r="K200" s="326">
        <f t="shared" si="7"/>
        <v>0</v>
      </c>
      <c r="L200" s="20"/>
      <c r="M200" s="21"/>
      <c r="N200" s="144" t="str">
        <f t="shared" si="8"/>
        <v/>
      </c>
    </row>
    <row r="201" spans="1:14" ht="21" customHeight="1">
      <c r="A201" s="300"/>
      <c r="B201" s="305">
        <v>190</v>
      </c>
      <c r="C201" s="4"/>
      <c r="D201" s="131"/>
      <c r="E201" s="142"/>
      <c r="F201" s="135"/>
      <c r="G201" s="136"/>
      <c r="H201" s="314" t="str">
        <f>IF(F201+G201=0,"","【"&amp;VLOOKUP(E201,マスタ!A:C,3,FALSE)&amp;"】"&amp;CHOOSE(F201,"運営費","事業費","会食費")&amp;" / "&amp;VLOOKUP(G201,科目!$A:$J,CHOOSE(F201,2,5,8,11),FALSE))</f>
        <v/>
      </c>
      <c r="I201" s="317"/>
      <c r="J201" s="318"/>
      <c r="K201" s="326">
        <f t="shared" si="7"/>
        <v>0</v>
      </c>
      <c r="L201" s="20"/>
      <c r="M201" s="21"/>
      <c r="N201" s="144" t="str">
        <f t="shared" si="8"/>
        <v/>
      </c>
    </row>
    <row r="202" spans="1:14" ht="21" customHeight="1">
      <c r="A202" s="300"/>
      <c r="B202" s="305">
        <v>191</v>
      </c>
      <c r="C202" s="4"/>
      <c r="D202" s="131"/>
      <c r="E202" s="142"/>
      <c r="F202" s="135"/>
      <c r="G202" s="136"/>
      <c r="H202" s="314" t="str">
        <f>IF(F202+G202=0,"","【"&amp;VLOOKUP(E202,マスタ!A:C,3,FALSE)&amp;"】"&amp;CHOOSE(F202,"運営費","事業費","会食費")&amp;" / "&amp;VLOOKUP(G202,科目!$A:$J,CHOOSE(F202,2,5,8,11),FALSE))</f>
        <v/>
      </c>
      <c r="I202" s="317"/>
      <c r="J202" s="318"/>
      <c r="K202" s="326">
        <f t="shared" si="7"/>
        <v>0</v>
      </c>
      <c r="L202" s="20"/>
      <c r="M202" s="21"/>
      <c r="N202" s="144" t="str">
        <f t="shared" si="8"/>
        <v/>
      </c>
    </row>
    <row r="203" spans="1:14" ht="21" customHeight="1">
      <c r="A203" s="300"/>
      <c r="B203" s="305">
        <v>192</v>
      </c>
      <c r="C203" s="4"/>
      <c r="D203" s="131"/>
      <c r="E203" s="142"/>
      <c r="F203" s="135"/>
      <c r="G203" s="136"/>
      <c r="H203" s="314" t="str">
        <f>IF(F203+G203=0,"","【"&amp;VLOOKUP(E203,マスタ!A:C,3,FALSE)&amp;"】"&amp;CHOOSE(F203,"運営費","事業費","会食費")&amp;" / "&amp;VLOOKUP(G203,科目!$A:$J,CHOOSE(F203,2,5,8,11),FALSE))</f>
        <v/>
      </c>
      <c r="I203" s="317"/>
      <c r="J203" s="318"/>
      <c r="K203" s="326">
        <f t="shared" si="7"/>
        <v>0</v>
      </c>
      <c r="L203" s="20"/>
      <c r="M203" s="21"/>
      <c r="N203" s="144" t="str">
        <f t="shared" si="8"/>
        <v/>
      </c>
    </row>
    <row r="204" spans="1:14" ht="21" customHeight="1">
      <c r="A204" s="300"/>
      <c r="B204" s="305">
        <v>193</v>
      </c>
      <c r="C204" s="4"/>
      <c r="D204" s="131"/>
      <c r="E204" s="142"/>
      <c r="F204" s="135"/>
      <c r="G204" s="136"/>
      <c r="H204" s="314" t="str">
        <f>IF(F204+G204=0,"","【"&amp;VLOOKUP(E204,マスタ!A:C,3,FALSE)&amp;"】"&amp;CHOOSE(F204,"運営費","事業費","会食費")&amp;" / "&amp;VLOOKUP(G204,科目!$A:$J,CHOOSE(F204,2,5,8,11),FALSE))</f>
        <v/>
      </c>
      <c r="I204" s="317"/>
      <c r="J204" s="318"/>
      <c r="K204" s="326">
        <f t="shared" ref="K204:K267" si="9">IF(AND(DATE(IF(C204&lt;7,$P$13+1,$P$13),C204,D204)&lt;=$P$15,DATE(IF(C204&lt;7,$P$13+1,$P$13),C204,D204)&gt;=$P$14),1,0)</f>
        <v>0</v>
      </c>
      <c r="L204" s="20"/>
      <c r="M204" s="21"/>
      <c r="N204" s="144" t="str">
        <f t="shared" si="8"/>
        <v/>
      </c>
    </row>
    <row r="205" spans="1:14" ht="21" customHeight="1">
      <c r="A205" s="300"/>
      <c r="B205" s="305">
        <v>194</v>
      </c>
      <c r="C205" s="4"/>
      <c r="D205" s="131"/>
      <c r="E205" s="142"/>
      <c r="F205" s="135"/>
      <c r="G205" s="136"/>
      <c r="H205" s="314" t="str">
        <f>IF(F205+G205=0,"","【"&amp;VLOOKUP(E205,マスタ!A:C,3,FALSE)&amp;"】"&amp;CHOOSE(F205,"運営費","事業費","会食費")&amp;" / "&amp;VLOOKUP(G205,科目!$A:$J,CHOOSE(F205,2,5,8,11),FALSE))</f>
        <v/>
      </c>
      <c r="I205" s="317"/>
      <c r="J205" s="318"/>
      <c r="K205" s="326">
        <f t="shared" si="9"/>
        <v>0</v>
      </c>
      <c r="L205" s="20"/>
      <c r="M205" s="21"/>
      <c r="N205" s="144" t="str">
        <f t="shared" ref="N205:N268" si="10">IF(G205="","",N204+M205-L205)</f>
        <v/>
      </c>
    </row>
    <row r="206" spans="1:14" ht="21" customHeight="1">
      <c r="A206" s="300"/>
      <c r="B206" s="305">
        <v>195</v>
      </c>
      <c r="C206" s="4"/>
      <c r="D206" s="131"/>
      <c r="E206" s="142"/>
      <c r="F206" s="135"/>
      <c r="G206" s="136"/>
      <c r="H206" s="314" t="str">
        <f>IF(F206+G206=0,"","【"&amp;VLOOKUP(E206,マスタ!A:C,3,FALSE)&amp;"】"&amp;CHOOSE(F206,"運営費","事業費","会食費")&amp;" / "&amp;VLOOKUP(G206,科目!$A:$J,CHOOSE(F206,2,5,8,11),FALSE))</f>
        <v/>
      </c>
      <c r="I206" s="317"/>
      <c r="J206" s="318"/>
      <c r="K206" s="326">
        <f t="shared" si="9"/>
        <v>0</v>
      </c>
      <c r="L206" s="20"/>
      <c r="M206" s="21"/>
      <c r="N206" s="144" t="str">
        <f t="shared" si="10"/>
        <v/>
      </c>
    </row>
    <row r="207" spans="1:14" ht="21" customHeight="1">
      <c r="A207" s="300"/>
      <c r="B207" s="305">
        <v>196</v>
      </c>
      <c r="C207" s="4"/>
      <c r="D207" s="131"/>
      <c r="E207" s="142"/>
      <c r="F207" s="135"/>
      <c r="G207" s="136"/>
      <c r="H207" s="314" t="str">
        <f>IF(F207+G207=0,"","【"&amp;VLOOKUP(E207,マスタ!A:C,3,FALSE)&amp;"】"&amp;CHOOSE(F207,"運営費","事業費","会食費")&amp;" / "&amp;VLOOKUP(G207,科目!$A:$J,CHOOSE(F207,2,5,8,11),FALSE))</f>
        <v/>
      </c>
      <c r="I207" s="317"/>
      <c r="J207" s="318"/>
      <c r="K207" s="326">
        <f t="shared" si="9"/>
        <v>0</v>
      </c>
      <c r="L207" s="20"/>
      <c r="M207" s="21"/>
      <c r="N207" s="144" t="str">
        <f t="shared" si="10"/>
        <v/>
      </c>
    </row>
    <row r="208" spans="1:14" ht="21" customHeight="1">
      <c r="A208" s="300"/>
      <c r="B208" s="305">
        <v>197</v>
      </c>
      <c r="C208" s="4"/>
      <c r="D208" s="131"/>
      <c r="E208" s="142"/>
      <c r="F208" s="135"/>
      <c r="G208" s="136"/>
      <c r="H208" s="314" t="str">
        <f>IF(F208+G208=0,"","【"&amp;VLOOKUP(E208,マスタ!A:C,3,FALSE)&amp;"】"&amp;CHOOSE(F208,"運営費","事業費","会食費")&amp;" / "&amp;VLOOKUP(G208,科目!$A:$J,CHOOSE(F208,2,5,8,11),FALSE))</f>
        <v/>
      </c>
      <c r="I208" s="317"/>
      <c r="J208" s="318"/>
      <c r="K208" s="326">
        <f t="shared" si="9"/>
        <v>0</v>
      </c>
      <c r="L208" s="20"/>
      <c r="M208" s="21"/>
      <c r="N208" s="144" t="str">
        <f t="shared" si="10"/>
        <v/>
      </c>
    </row>
    <row r="209" spans="1:14" ht="21" customHeight="1">
      <c r="A209" s="300"/>
      <c r="B209" s="305">
        <v>198</v>
      </c>
      <c r="C209" s="4"/>
      <c r="D209" s="131"/>
      <c r="E209" s="142"/>
      <c r="F209" s="135"/>
      <c r="G209" s="136"/>
      <c r="H209" s="314" t="str">
        <f>IF(F209+G209=0,"","【"&amp;VLOOKUP(E209,マスタ!A:C,3,FALSE)&amp;"】"&amp;CHOOSE(F209,"運営費","事業費","会食費")&amp;" / "&amp;VLOOKUP(G209,科目!$A:$J,CHOOSE(F209,2,5,8,11),FALSE))</f>
        <v/>
      </c>
      <c r="I209" s="317"/>
      <c r="J209" s="318"/>
      <c r="K209" s="326">
        <f t="shared" si="9"/>
        <v>0</v>
      </c>
      <c r="L209" s="20"/>
      <c r="M209" s="21"/>
      <c r="N209" s="144" t="str">
        <f t="shared" si="10"/>
        <v/>
      </c>
    </row>
    <row r="210" spans="1:14" ht="21" customHeight="1">
      <c r="A210" s="300"/>
      <c r="B210" s="305">
        <v>199</v>
      </c>
      <c r="C210" s="4"/>
      <c r="D210" s="131"/>
      <c r="E210" s="142"/>
      <c r="F210" s="135"/>
      <c r="G210" s="136"/>
      <c r="H210" s="314" t="str">
        <f>IF(F210+G210=0,"","【"&amp;VLOOKUP(E210,マスタ!A:C,3,FALSE)&amp;"】"&amp;CHOOSE(F210,"運営費","事業費","会食費")&amp;" / "&amp;VLOOKUP(G210,科目!$A:$J,CHOOSE(F210,2,5,8,11),FALSE))</f>
        <v/>
      </c>
      <c r="I210" s="317"/>
      <c r="J210" s="318"/>
      <c r="K210" s="326">
        <f t="shared" si="9"/>
        <v>0</v>
      </c>
      <c r="L210" s="20"/>
      <c r="M210" s="21"/>
      <c r="N210" s="144" t="str">
        <f t="shared" si="10"/>
        <v/>
      </c>
    </row>
    <row r="211" spans="1:14" ht="21" customHeight="1">
      <c r="A211" s="300"/>
      <c r="B211" s="305">
        <v>200</v>
      </c>
      <c r="C211" s="4"/>
      <c r="D211" s="131"/>
      <c r="E211" s="142"/>
      <c r="F211" s="135"/>
      <c r="G211" s="136"/>
      <c r="H211" s="314" t="str">
        <f>IF(F211+G211=0,"","【"&amp;VLOOKUP(E211,マスタ!A:C,3,FALSE)&amp;"】"&amp;CHOOSE(F211,"運営費","事業費","会食費")&amp;" / "&amp;VLOOKUP(G211,科目!$A:$J,CHOOSE(F211,2,5,8,11),FALSE))</f>
        <v/>
      </c>
      <c r="I211" s="317"/>
      <c r="J211" s="318"/>
      <c r="K211" s="326">
        <f t="shared" si="9"/>
        <v>0</v>
      </c>
      <c r="L211" s="20"/>
      <c r="M211" s="21"/>
      <c r="N211" s="144" t="str">
        <f t="shared" si="10"/>
        <v/>
      </c>
    </row>
    <row r="212" spans="1:14" ht="21" customHeight="1">
      <c r="A212" s="300"/>
      <c r="B212" s="305">
        <v>201</v>
      </c>
      <c r="C212" s="4"/>
      <c r="D212" s="131"/>
      <c r="E212" s="142"/>
      <c r="F212" s="135"/>
      <c r="G212" s="136"/>
      <c r="H212" s="314" t="str">
        <f>IF(F212+G212=0,"","【"&amp;VLOOKUP(E212,マスタ!A:C,3,FALSE)&amp;"】"&amp;CHOOSE(F212,"運営費","事業費","会食費")&amp;" / "&amp;VLOOKUP(G212,科目!$A:$J,CHOOSE(F212,2,5,8,11),FALSE))</f>
        <v/>
      </c>
      <c r="I212" s="317"/>
      <c r="J212" s="318"/>
      <c r="K212" s="326">
        <f t="shared" si="9"/>
        <v>0</v>
      </c>
      <c r="L212" s="20"/>
      <c r="M212" s="21"/>
      <c r="N212" s="144" t="str">
        <f t="shared" si="10"/>
        <v/>
      </c>
    </row>
    <row r="213" spans="1:14" ht="21" customHeight="1">
      <c r="A213" s="300"/>
      <c r="B213" s="305">
        <v>202</v>
      </c>
      <c r="C213" s="4"/>
      <c r="D213" s="131"/>
      <c r="E213" s="142"/>
      <c r="F213" s="135"/>
      <c r="G213" s="136"/>
      <c r="H213" s="314" t="str">
        <f>IF(F213+G213=0,"","【"&amp;VLOOKUP(E213,マスタ!A:C,3,FALSE)&amp;"】"&amp;CHOOSE(F213,"運営費","事業費","会食費")&amp;" / "&amp;VLOOKUP(G213,科目!$A:$J,CHOOSE(F213,2,5,8,11),FALSE))</f>
        <v/>
      </c>
      <c r="I213" s="317"/>
      <c r="J213" s="318"/>
      <c r="K213" s="326">
        <f t="shared" si="9"/>
        <v>0</v>
      </c>
      <c r="L213" s="20"/>
      <c r="M213" s="21"/>
      <c r="N213" s="144" t="str">
        <f t="shared" si="10"/>
        <v/>
      </c>
    </row>
    <row r="214" spans="1:14" ht="21" customHeight="1">
      <c r="A214" s="300"/>
      <c r="B214" s="305">
        <v>203</v>
      </c>
      <c r="C214" s="4"/>
      <c r="D214" s="131"/>
      <c r="E214" s="142"/>
      <c r="F214" s="135"/>
      <c r="G214" s="136"/>
      <c r="H214" s="314" t="str">
        <f>IF(F214+G214=0,"","【"&amp;VLOOKUP(E214,マスタ!A:C,3,FALSE)&amp;"】"&amp;CHOOSE(F214,"運営費","事業費","会食費")&amp;" / "&amp;VLOOKUP(G214,科目!$A:$J,CHOOSE(F214,2,5,8,11),FALSE))</f>
        <v/>
      </c>
      <c r="I214" s="317"/>
      <c r="J214" s="318"/>
      <c r="K214" s="326">
        <f t="shared" si="9"/>
        <v>0</v>
      </c>
      <c r="L214" s="20"/>
      <c r="M214" s="21"/>
      <c r="N214" s="144" t="str">
        <f t="shared" si="10"/>
        <v/>
      </c>
    </row>
    <row r="215" spans="1:14" ht="21" customHeight="1">
      <c r="A215" s="300"/>
      <c r="B215" s="305">
        <v>204</v>
      </c>
      <c r="C215" s="4"/>
      <c r="D215" s="131"/>
      <c r="E215" s="142"/>
      <c r="F215" s="135"/>
      <c r="G215" s="136"/>
      <c r="H215" s="314" t="str">
        <f>IF(F215+G215=0,"","【"&amp;VLOOKUP(E215,マスタ!A:C,3,FALSE)&amp;"】"&amp;CHOOSE(F215,"運営費","事業費","会食費")&amp;" / "&amp;VLOOKUP(G215,科目!$A:$J,CHOOSE(F215,2,5,8,11),FALSE))</f>
        <v/>
      </c>
      <c r="I215" s="317"/>
      <c r="J215" s="318"/>
      <c r="K215" s="326">
        <f t="shared" si="9"/>
        <v>0</v>
      </c>
      <c r="L215" s="20"/>
      <c r="M215" s="21"/>
      <c r="N215" s="144" t="str">
        <f t="shared" si="10"/>
        <v/>
      </c>
    </row>
    <row r="216" spans="1:14" ht="21" customHeight="1">
      <c r="A216" s="300"/>
      <c r="B216" s="305">
        <v>205</v>
      </c>
      <c r="C216" s="4"/>
      <c r="D216" s="131"/>
      <c r="E216" s="142"/>
      <c r="F216" s="135"/>
      <c r="G216" s="136"/>
      <c r="H216" s="314" t="str">
        <f>IF(F216+G216=0,"","【"&amp;VLOOKUP(E216,マスタ!A:C,3,FALSE)&amp;"】"&amp;CHOOSE(F216,"運営費","事業費","会食費")&amp;" / "&amp;VLOOKUP(G216,科目!$A:$J,CHOOSE(F216,2,5,8,11),FALSE))</f>
        <v/>
      </c>
      <c r="I216" s="317"/>
      <c r="J216" s="318"/>
      <c r="K216" s="326">
        <f t="shared" si="9"/>
        <v>0</v>
      </c>
      <c r="L216" s="20"/>
      <c r="M216" s="21"/>
      <c r="N216" s="144" t="str">
        <f t="shared" si="10"/>
        <v/>
      </c>
    </row>
    <row r="217" spans="1:14" ht="21" customHeight="1">
      <c r="A217" s="300"/>
      <c r="B217" s="305">
        <v>206</v>
      </c>
      <c r="C217" s="4"/>
      <c r="D217" s="131"/>
      <c r="E217" s="142"/>
      <c r="F217" s="135"/>
      <c r="G217" s="136"/>
      <c r="H217" s="314" t="str">
        <f>IF(F217+G217=0,"","【"&amp;VLOOKUP(E217,マスタ!A:C,3,FALSE)&amp;"】"&amp;CHOOSE(F217,"運営費","事業費","会食費")&amp;" / "&amp;VLOOKUP(G217,科目!$A:$J,CHOOSE(F217,2,5,8,11),FALSE))</f>
        <v/>
      </c>
      <c r="I217" s="317"/>
      <c r="J217" s="318"/>
      <c r="K217" s="326">
        <f t="shared" si="9"/>
        <v>0</v>
      </c>
      <c r="L217" s="20"/>
      <c r="M217" s="21"/>
      <c r="N217" s="144" t="str">
        <f t="shared" si="10"/>
        <v/>
      </c>
    </row>
    <row r="218" spans="1:14" ht="21" customHeight="1">
      <c r="A218" s="300"/>
      <c r="B218" s="305">
        <v>207</v>
      </c>
      <c r="C218" s="4"/>
      <c r="D218" s="131"/>
      <c r="E218" s="142"/>
      <c r="F218" s="135"/>
      <c r="G218" s="136"/>
      <c r="H218" s="314" t="str">
        <f>IF(F218+G218=0,"","【"&amp;VLOOKUP(E218,マスタ!A:C,3,FALSE)&amp;"】"&amp;CHOOSE(F218,"運営費","事業費","会食費")&amp;" / "&amp;VLOOKUP(G218,科目!$A:$J,CHOOSE(F218,2,5,8,11),FALSE))</f>
        <v/>
      </c>
      <c r="I218" s="317"/>
      <c r="J218" s="318"/>
      <c r="K218" s="326">
        <f t="shared" si="9"/>
        <v>0</v>
      </c>
      <c r="L218" s="20"/>
      <c r="M218" s="21"/>
      <c r="N218" s="144" t="str">
        <f t="shared" si="10"/>
        <v/>
      </c>
    </row>
    <row r="219" spans="1:14" ht="21" customHeight="1">
      <c r="A219" s="300"/>
      <c r="B219" s="305">
        <v>208</v>
      </c>
      <c r="C219" s="4"/>
      <c r="D219" s="131"/>
      <c r="E219" s="142"/>
      <c r="F219" s="135"/>
      <c r="G219" s="136"/>
      <c r="H219" s="314" t="str">
        <f>IF(F219+G219=0,"","【"&amp;VLOOKUP(E219,マスタ!A:C,3,FALSE)&amp;"】"&amp;CHOOSE(F219,"運営費","事業費","会食費")&amp;" / "&amp;VLOOKUP(G219,科目!$A:$J,CHOOSE(F219,2,5,8,11),FALSE))</f>
        <v/>
      </c>
      <c r="I219" s="317"/>
      <c r="J219" s="318"/>
      <c r="K219" s="326">
        <f t="shared" si="9"/>
        <v>0</v>
      </c>
      <c r="L219" s="20"/>
      <c r="M219" s="21"/>
      <c r="N219" s="144" t="str">
        <f t="shared" si="10"/>
        <v/>
      </c>
    </row>
    <row r="220" spans="1:14" ht="21" customHeight="1">
      <c r="A220" s="300"/>
      <c r="B220" s="305">
        <v>209</v>
      </c>
      <c r="C220" s="4"/>
      <c r="D220" s="131"/>
      <c r="E220" s="142"/>
      <c r="F220" s="135"/>
      <c r="G220" s="136"/>
      <c r="H220" s="314" t="str">
        <f>IF(F220+G220=0,"","【"&amp;VLOOKUP(E220,マスタ!A:C,3,FALSE)&amp;"】"&amp;CHOOSE(F220,"運営費","事業費","会食費")&amp;" / "&amp;VLOOKUP(G220,科目!$A:$J,CHOOSE(F220,2,5,8,11),FALSE))</f>
        <v/>
      </c>
      <c r="I220" s="317"/>
      <c r="J220" s="318"/>
      <c r="K220" s="326">
        <f t="shared" si="9"/>
        <v>0</v>
      </c>
      <c r="L220" s="20"/>
      <c r="M220" s="21"/>
      <c r="N220" s="144" t="str">
        <f t="shared" si="10"/>
        <v/>
      </c>
    </row>
    <row r="221" spans="1:14" ht="21" customHeight="1">
      <c r="A221" s="300"/>
      <c r="B221" s="305">
        <v>210</v>
      </c>
      <c r="C221" s="4"/>
      <c r="D221" s="131"/>
      <c r="E221" s="142"/>
      <c r="F221" s="135"/>
      <c r="G221" s="136"/>
      <c r="H221" s="314" t="str">
        <f>IF(F221+G221=0,"","【"&amp;VLOOKUP(E221,マスタ!A:C,3,FALSE)&amp;"】"&amp;CHOOSE(F221,"運営費","事業費","会食費")&amp;" / "&amp;VLOOKUP(G221,科目!$A:$J,CHOOSE(F221,2,5,8,11),FALSE))</f>
        <v/>
      </c>
      <c r="I221" s="317"/>
      <c r="J221" s="318"/>
      <c r="K221" s="326">
        <f t="shared" si="9"/>
        <v>0</v>
      </c>
      <c r="L221" s="20"/>
      <c r="M221" s="21"/>
      <c r="N221" s="144" t="str">
        <f t="shared" si="10"/>
        <v/>
      </c>
    </row>
    <row r="222" spans="1:14" ht="21" customHeight="1">
      <c r="A222" s="300"/>
      <c r="B222" s="305">
        <v>211</v>
      </c>
      <c r="C222" s="4"/>
      <c r="D222" s="131"/>
      <c r="E222" s="142"/>
      <c r="F222" s="135"/>
      <c r="G222" s="136"/>
      <c r="H222" s="314" t="str">
        <f>IF(F222+G222=0,"","【"&amp;VLOOKUP(E222,マスタ!A:C,3,FALSE)&amp;"】"&amp;CHOOSE(F222,"運営費","事業費","会食費")&amp;" / "&amp;VLOOKUP(G222,科目!$A:$J,CHOOSE(F222,2,5,8,11),FALSE))</f>
        <v/>
      </c>
      <c r="I222" s="317"/>
      <c r="J222" s="318"/>
      <c r="K222" s="326">
        <f t="shared" si="9"/>
        <v>0</v>
      </c>
      <c r="L222" s="20"/>
      <c r="M222" s="21"/>
      <c r="N222" s="144" t="str">
        <f t="shared" si="10"/>
        <v/>
      </c>
    </row>
    <row r="223" spans="1:14" ht="21" customHeight="1">
      <c r="A223" s="300"/>
      <c r="B223" s="305">
        <v>212</v>
      </c>
      <c r="C223" s="4"/>
      <c r="D223" s="131"/>
      <c r="E223" s="142"/>
      <c r="F223" s="135"/>
      <c r="G223" s="136"/>
      <c r="H223" s="314" t="str">
        <f>IF(F223+G223=0,"","【"&amp;VLOOKUP(E223,マスタ!A:C,3,FALSE)&amp;"】"&amp;CHOOSE(F223,"運営費","事業費","会食費")&amp;" / "&amp;VLOOKUP(G223,科目!$A:$J,CHOOSE(F223,2,5,8,11),FALSE))</f>
        <v/>
      </c>
      <c r="I223" s="317"/>
      <c r="J223" s="318"/>
      <c r="K223" s="326">
        <f t="shared" si="9"/>
        <v>0</v>
      </c>
      <c r="L223" s="20"/>
      <c r="M223" s="21"/>
      <c r="N223" s="144" t="str">
        <f t="shared" si="10"/>
        <v/>
      </c>
    </row>
    <row r="224" spans="1:14" ht="21" customHeight="1">
      <c r="A224" s="300"/>
      <c r="B224" s="305">
        <v>213</v>
      </c>
      <c r="C224" s="4"/>
      <c r="D224" s="131"/>
      <c r="E224" s="142"/>
      <c r="F224" s="135"/>
      <c r="G224" s="136"/>
      <c r="H224" s="314" t="str">
        <f>IF(F224+G224=0,"","【"&amp;VLOOKUP(E224,マスタ!A:C,3,FALSE)&amp;"】"&amp;CHOOSE(F224,"運営費","事業費","会食費")&amp;" / "&amp;VLOOKUP(G224,科目!$A:$J,CHOOSE(F224,2,5,8,11),FALSE))</f>
        <v/>
      </c>
      <c r="I224" s="317"/>
      <c r="J224" s="318"/>
      <c r="K224" s="326">
        <f t="shared" si="9"/>
        <v>0</v>
      </c>
      <c r="L224" s="20"/>
      <c r="M224" s="21"/>
      <c r="N224" s="144" t="str">
        <f t="shared" si="10"/>
        <v/>
      </c>
    </row>
    <row r="225" spans="1:14" ht="21" customHeight="1">
      <c r="A225" s="300"/>
      <c r="B225" s="305">
        <v>214</v>
      </c>
      <c r="C225" s="4"/>
      <c r="D225" s="131"/>
      <c r="E225" s="142"/>
      <c r="F225" s="135"/>
      <c r="G225" s="136"/>
      <c r="H225" s="314" t="str">
        <f>IF(F225+G225=0,"","【"&amp;VLOOKUP(E225,マスタ!A:C,3,FALSE)&amp;"】"&amp;CHOOSE(F225,"運営費","事業費","会食費")&amp;" / "&amp;VLOOKUP(G225,科目!$A:$J,CHOOSE(F225,2,5,8,11),FALSE))</f>
        <v/>
      </c>
      <c r="I225" s="317"/>
      <c r="J225" s="318"/>
      <c r="K225" s="326">
        <f t="shared" si="9"/>
        <v>0</v>
      </c>
      <c r="L225" s="20"/>
      <c r="M225" s="21"/>
      <c r="N225" s="144" t="str">
        <f t="shared" si="10"/>
        <v/>
      </c>
    </row>
    <row r="226" spans="1:14" ht="21" customHeight="1">
      <c r="A226" s="300"/>
      <c r="B226" s="305">
        <v>215</v>
      </c>
      <c r="C226" s="4"/>
      <c r="D226" s="131"/>
      <c r="E226" s="142"/>
      <c r="F226" s="135"/>
      <c r="G226" s="136"/>
      <c r="H226" s="314" t="str">
        <f>IF(F226+G226=0,"","【"&amp;VLOOKUP(E226,マスタ!A:C,3,FALSE)&amp;"】"&amp;CHOOSE(F226,"運営費","事業費","会食費")&amp;" / "&amp;VLOOKUP(G226,科目!$A:$J,CHOOSE(F226,2,5,8,11),FALSE))</f>
        <v/>
      </c>
      <c r="I226" s="317"/>
      <c r="J226" s="318"/>
      <c r="K226" s="326">
        <f t="shared" si="9"/>
        <v>0</v>
      </c>
      <c r="L226" s="20"/>
      <c r="M226" s="21"/>
      <c r="N226" s="144" t="str">
        <f t="shared" si="10"/>
        <v/>
      </c>
    </row>
    <row r="227" spans="1:14" ht="21" customHeight="1">
      <c r="A227" s="300"/>
      <c r="B227" s="305">
        <v>216</v>
      </c>
      <c r="C227" s="4"/>
      <c r="D227" s="131"/>
      <c r="E227" s="142"/>
      <c r="F227" s="135"/>
      <c r="G227" s="136"/>
      <c r="H227" s="314" t="str">
        <f>IF(F227+G227=0,"","【"&amp;VLOOKUP(E227,マスタ!A:C,3,FALSE)&amp;"】"&amp;CHOOSE(F227,"運営費","事業費","会食費")&amp;" / "&amp;VLOOKUP(G227,科目!$A:$J,CHOOSE(F227,2,5,8,11),FALSE))</f>
        <v/>
      </c>
      <c r="I227" s="317"/>
      <c r="J227" s="318"/>
      <c r="K227" s="326">
        <f t="shared" si="9"/>
        <v>0</v>
      </c>
      <c r="L227" s="20"/>
      <c r="M227" s="21"/>
      <c r="N227" s="144" t="str">
        <f t="shared" si="10"/>
        <v/>
      </c>
    </row>
    <row r="228" spans="1:14" ht="21" customHeight="1">
      <c r="A228" s="300"/>
      <c r="B228" s="305">
        <v>217</v>
      </c>
      <c r="C228" s="4"/>
      <c r="D228" s="131"/>
      <c r="E228" s="142"/>
      <c r="F228" s="135"/>
      <c r="G228" s="136"/>
      <c r="H228" s="314" t="str">
        <f>IF(F228+G228=0,"","【"&amp;VLOOKUP(E228,マスタ!A:C,3,FALSE)&amp;"】"&amp;CHOOSE(F228,"運営費","事業費","会食費")&amp;" / "&amp;VLOOKUP(G228,科目!$A:$J,CHOOSE(F228,2,5,8,11),FALSE))</f>
        <v/>
      </c>
      <c r="I228" s="317"/>
      <c r="J228" s="318"/>
      <c r="K228" s="326">
        <f t="shared" si="9"/>
        <v>0</v>
      </c>
      <c r="L228" s="20"/>
      <c r="M228" s="21"/>
      <c r="N228" s="144" t="str">
        <f t="shared" si="10"/>
        <v/>
      </c>
    </row>
    <row r="229" spans="1:14" ht="21" customHeight="1">
      <c r="A229" s="300"/>
      <c r="B229" s="305">
        <v>218</v>
      </c>
      <c r="C229" s="4"/>
      <c r="D229" s="131"/>
      <c r="E229" s="142"/>
      <c r="F229" s="135"/>
      <c r="G229" s="136"/>
      <c r="H229" s="314" t="str">
        <f>IF(F229+G229=0,"","【"&amp;VLOOKUP(E229,マスタ!A:C,3,FALSE)&amp;"】"&amp;CHOOSE(F229,"運営費","事業費","会食費")&amp;" / "&amp;VLOOKUP(G229,科目!$A:$J,CHOOSE(F229,2,5,8,11),FALSE))</f>
        <v/>
      </c>
      <c r="I229" s="317"/>
      <c r="J229" s="318"/>
      <c r="K229" s="326">
        <f t="shared" si="9"/>
        <v>0</v>
      </c>
      <c r="L229" s="20"/>
      <c r="M229" s="21"/>
      <c r="N229" s="144" t="str">
        <f t="shared" si="10"/>
        <v/>
      </c>
    </row>
    <row r="230" spans="1:14" ht="21" customHeight="1">
      <c r="A230" s="300"/>
      <c r="B230" s="305">
        <v>219</v>
      </c>
      <c r="C230" s="4"/>
      <c r="D230" s="131"/>
      <c r="E230" s="142"/>
      <c r="F230" s="135"/>
      <c r="G230" s="136"/>
      <c r="H230" s="314" t="str">
        <f>IF(F230+G230=0,"","【"&amp;VLOOKUP(E230,マスタ!A:C,3,FALSE)&amp;"】"&amp;CHOOSE(F230,"運営費","事業費","会食費")&amp;" / "&amp;VLOOKUP(G230,科目!$A:$J,CHOOSE(F230,2,5,8,11),FALSE))</f>
        <v/>
      </c>
      <c r="I230" s="317"/>
      <c r="J230" s="318"/>
      <c r="K230" s="326">
        <f t="shared" si="9"/>
        <v>0</v>
      </c>
      <c r="L230" s="20"/>
      <c r="M230" s="21"/>
      <c r="N230" s="144" t="str">
        <f t="shared" si="10"/>
        <v/>
      </c>
    </row>
    <row r="231" spans="1:14" ht="21" customHeight="1">
      <c r="A231" s="300"/>
      <c r="B231" s="305">
        <v>220</v>
      </c>
      <c r="C231" s="4"/>
      <c r="D231" s="131"/>
      <c r="E231" s="142"/>
      <c r="F231" s="135"/>
      <c r="G231" s="136"/>
      <c r="H231" s="314" t="str">
        <f>IF(F231+G231=0,"","【"&amp;VLOOKUP(E231,マスタ!A:C,3,FALSE)&amp;"】"&amp;CHOOSE(F231,"運営費","事業費","会食費")&amp;" / "&amp;VLOOKUP(G231,科目!$A:$J,CHOOSE(F231,2,5,8,11),FALSE))</f>
        <v/>
      </c>
      <c r="I231" s="317"/>
      <c r="J231" s="318"/>
      <c r="K231" s="326">
        <f t="shared" si="9"/>
        <v>0</v>
      </c>
      <c r="L231" s="20"/>
      <c r="M231" s="21"/>
      <c r="N231" s="144" t="str">
        <f t="shared" si="10"/>
        <v/>
      </c>
    </row>
    <row r="232" spans="1:14" ht="21" customHeight="1">
      <c r="A232" s="300"/>
      <c r="B232" s="305">
        <v>221</v>
      </c>
      <c r="C232" s="4"/>
      <c r="D232" s="131"/>
      <c r="E232" s="142"/>
      <c r="F232" s="135"/>
      <c r="G232" s="136"/>
      <c r="H232" s="314" t="str">
        <f>IF(F232+G232=0,"","【"&amp;VLOOKUP(E232,マスタ!A:C,3,FALSE)&amp;"】"&amp;CHOOSE(F232,"運営費","事業費","会食費")&amp;" / "&amp;VLOOKUP(G232,科目!$A:$J,CHOOSE(F232,2,5,8,11),FALSE))</f>
        <v/>
      </c>
      <c r="I232" s="317"/>
      <c r="J232" s="318"/>
      <c r="K232" s="326">
        <f t="shared" si="9"/>
        <v>0</v>
      </c>
      <c r="L232" s="20"/>
      <c r="M232" s="21"/>
      <c r="N232" s="144" t="str">
        <f t="shared" si="10"/>
        <v/>
      </c>
    </row>
    <row r="233" spans="1:14" ht="21" customHeight="1">
      <c r="A233" s="300"/>
      <c r="B233" s="305">
        <v>222</v>
      </c>
      <c r="C233" s="4"/>
      <c r="D233" s="131"/>
      <c r="E233" s="142"/>
      <c r="F233" s="135"/>
      <c r="G233" s="136"/>
      <c r="H233" s="314" t="str">
        <f>IF(F233+G233=0,"","【"&amp;VLOOKUP(E233,マスタ!A:C,3,FALSE)&amp;"】"&amp;CHOOSE(F233,"運営費","事業費","会食費")&amp;" / "&amp;VLOOKUP(G233,科目!$A:$J,CHOOSE(F233,2,5,8,11),FALSE))</f>
        <v/>
      </c>
      <c r="I233" s="317"/>
      <c r="J233" s="318"/>
      <c r="K233" s="326">
        <f t="shared" si="9"/>
        <v>0</v>
      </c>
      <c r="L233" s="20"/>
      <c r="M233" s="21"/>
      <c r="N233" s="144" t="str">
        <f t="shared" si="10"/>
        <v/>
      </c>
    </row>
    <row r="234" spans="1:14" ht="21" customHeight="1">
      <c r="A234" s="300"/>
      <c r="B234" s="305">
        <v>223</v>
      </c>
      <c r="C234" s="4"/>
      <c r="D234" s="131"/>
      <c r="E234" s="142"/>
      <c r="F234" s="135"/>
      <c r="G234" s="136"/>
      <c r="H234" s="314" t="str">
        <f>IF(F234+G234=0,"","【"&amp;VLOOKUP(E234,マスタ!A:C,3,FALSE)&amp;"】"&amp;CHOOSE(F234,"運営費","事業費","会食費")&amp;" / "&amp;VLOOKUP(G234,科目!$A:$J,CHOOSE(F234,2,5,8,11),FALSE))</f>
        <v/>
      </c>
      <c r="I234" s="317"/>
      <c r="J234" s="318"/>
      <c r="K234" s="326">
        <f t="shared" si="9"/>
        <v>0</v>
      </c>
      <c r="L234" s="20"/>
      <c r="M234" s="21"/>
      <c r="N234" s="144" t="str">
        <f t="shared" si="10"/>
        <v/>
      </c>
    </row>
    <row r="235" spans="1:14" ht="21" customHeight="1">
      <c r="A235" s="300"/>
      <c r="B235" s="305">
        <v>224</v>
      </c>
      <c r="C235" s="4"/>
      <c r="D235" s="131"/>
      <c r="E235" s="142"/>
      <c r="F235" s="135"/>
      <c r="G235" s="136"/>
      <c r="H235" s="314" t="str">
        <f>IF(F235+G235=0,"","【"&amp;VLOOKUP(E235,マスタ!A:C,3,FALSE)&amp;"】"&amp;CHOOSE(F235,"運営費","事業費","会食費")&amp;" / "&amp;VLOOKUP(G235,科目!$A:$J,CHOOSE(F235,2,5,8,11),FALSE))</f>
        <v/>
      </c>
      <c r="I235" s="317"/>
      <c r="J235" s="318"/>
      <c r="K235" s="326">
        <f t="shared" si="9"/>
        <v>0</v>
      </c>
      <c r="L235" s="20"/>
      <c r="M235" s="21"/>
      <c r="N235" s="144" t="str">
        <f t="shared" si="10"/>
        <v/>
      </c>
    </row>
    <row r="236" spans="1:14" ht="21" customHeight="1">
      <c r="A236" s="300"/>
      <c r="B236" s="305">
        <v>225</v>
      </c>
      <c r="C236" s="4"/>
      <c r="D236" s="131"/>
      <c r="E236" s="142"/>
      <c r="F236" s="135"/>
      <c r="G236" s="136"/>
      <c r="H236" s="314" t="str">
        <f>IF(F236+G236=0,"","【"&amp;VLOOKUP(E236,マスタ!A:C,3,FALSE)&amp;"】"&amp;CHOOSE(F236,"運営費","事業費","会食費")&amp;" / "&amp;VLOOKUP(G236,科目!$A:$J,CHOOSE(F236,2,5,8,11),FALSE))</f>
        <v/>
      </c>
      <c r="I236" s="317"/>
      <c r="J236" s="318"/>
      <c r="K236" s="326">
        <f t="shared" si="9"/>
        <v>0</v>
      </c>
      <c r="L236" s="20"/>
      <c r="M236" s="21"/>
      <c r="N236" s="144" t="str">
        <f t="shared" si="10"/>
        <v/>
      </c>
    </row>
    <row r="237" spans="1:14" ht="21" customHeight="1">
      <c r="A237" s="300"/>
      <c r="B237" s="305">
        <v>226</v>
      </c>
      <c r="C237" s="4"/>
      <c r="D237" s="131"/>
      <c r="E237" s="142"/>
      <c r="F237" s="135"/>
      <c r="G237" s="136"/>
      <c r="H237" s="314" t="str">
        <f>IF(F237+G237=0,"","【"&amp;VLOOKUP(E237,マスタ!A:C,3,FALSE)&amp;"】"&amp;CHOOSE(F237,"運営費","事業費","会食費")&amp;" / "&amp;VLOOKUP(G237,科目!$A:$J,CHOOSE(F237,2,5,8,11),FALSE))</f>
        <v/>
      </c>
      <c r="I237" s="317"/>
      <c r="J237" s="318"/>
      <c r="K237" s="326">
        <f t="shared" si="9"/>
        <v>0</v>
      </c>
      <c r="L237" s="20"/>
      <c r="M237" s="21"/>
      <c r="N237" s="144" t="str">
        <f t="shared" si="10"/>
        <v/>
      </c>
    </row>
    <row r="238" spans="1:14" ht="21" customHeight="1">
      <c r="A238" s="300"/>
      <c r="B238" s="305">
        <v>227</v>
      </c>
      <c r="C238" s="4"/>
      <c r="D238" s="131"/>
      <c r="E238" s="142"/>
      <c r="F238" s="135"/>
      <c r="G238" s="136"/>
      <c r="H238" s="314" t="str">
        <f>IF(F238+G238=0,"","【"&amp;VLOOKUP(E238,マスタ!A:C,3,FALSE)&amp;"】"&amp;CHOOSE(F238,"運営費","事業費","会食費")&amp;" / "&amp;VLOOKUP(G238,科目!$A:$J,CHOOSE(F238,2,5,8,11),FALSE))</f>
        <v/>
      </c>
      <c r="I238" s="317"/>
      <c r="J238" s="318"/>
      <c r="K238" s="326">
        <f t="shared" si="9"/>
        <v>0</v>
      </c>
      <c r="L238" s="20"/>
      <c r="M238" s="21"/>
      <c r="N238" s="144" t="str">
        <f t="shared" si="10"/>
        <v/>
      </c>
    </row>
    <row r="239" spans="1:14" ht="21" customHeight="1">
      <c r="A239" s="300"/>
      <c r="B239" s="305">
        <v>228</v>
      </c>
      <c r="C239" s="4"/>
      <c r="D239" s="131"/>
      <c r="E239" s="142"/>
      <c r="F239" s="135"/>
      <c r="G239" s="136"/>
      <c r="H239" s="314" t="str">
        <f>IF(F239+G239=0,"","【"&amp;VLOOKUP(E239,マスタ!A:C,3,FALSE)&amp;"】"&amp;CHOOSE(F239,"運営費","事業費","会食費")&amp;" / "&amp;VLOOKUP(G239,科目!$A:$J,CHOOSE(F239,2,5,8,11),FALSE))</f>
        <v/>
      </c>
      <c r="I239" s="317"/>
      <c r="J239" s="318"/>
      <c r="K239" s="326">
        <f t="shared" si="9"/>
        <v>0</v>
      </c>
      <c r="L239" s="20"/>
      <c r="M239" s="21"/>
      <c r="N239" s="144" t="str">
        <f t="shared" si="10"/>
        <v/>
      </c>
    </row>
    <row r="240" spans="1:14" ht="21" customHeight="1">
      <c r="A240" s="300"/>
      <c r="B240" s="305">
        <v>229</v>
      </c>
      <c r="C240" s="4"/>
      <c r="D240" s="131"/>
      <c r="E240" s="142"/>
      <c r="F240" s="135"/>
      <c r="G240" s="136"/>
      <c r="H240" s="314" t="str">
        <f>IF(F240+G240=0,"","【"&amp;VLOOKUP(E240,マスタ!A:C,3,FALSE)&amp;"】"&amp;CHOOSE(F240,"運営費","事業費","会食費")&amp;" / "&amp;VLOOKUP(G240,科目!$A:$J,CHOOSE(F240,2,5,8,11),FALSE))</f>
        <v/>
      </c>
      <c r="I240" s="317"/>
      <c r="J240" s="318"/>
      <c r="K240" s="326">
        <f t="shared" si="9"/>
        <v>0</v>
      </c>
      <c r="L240" s="20"/>
      <c r="M240" s="21"/>
      <c r="N240" s="144" t="str">
        <f t="shared" si="10"/>
        <v/>
      </c>
    </row>
    <row r="241" spans="1:14" ht="21" customHeight="1">
      <c r="A241" s="300"/>
      <c r="B241" s="305">
        <v>230</v>
      </c>
      <c r="C241" s="4"/>
      <c r="D241" s="131"/>
      <c r="E241" s="142"/>
      <c r="F241" s="135"/>
      <c r="G241" s="136"/>
      <c r="H241" s="314" t="str">
        <f>IF(F241+G241=0,"","【"&amp;VLOOKUP(E241,マスタ!A:C,3,FALSE)&amp;"】"&amp;CHOOSE(F241,"運営費","事業費","会食費")&amp;" / "&amp;VLOOKUP(G241,科目!$A:$J,CHOOSE(F241,2,5,8,11),FALSE))</f>
        <v/>
      </c>
      <c r="I241" s="317"/>
      <c r="J241" s="318"/>
      <c r="K241" s="326">
        <f t="shared" si="9"/>
        <v>0</v>
      </c>
      <c r="L241" s="20"/>
      <c r="M241" s="21"/>
      <c r="N241" s="144" t="str">
        <f t="shared" si="10"/>
        <v/>
      </c>
    </row>
    <row r="242" spans="1:14" ht="21" customHeight="1">
      <c r="A242" s="300"/>
      <c r="B242" s="305">
        <v>231</v>
      </c>
      <c r="C242" s="4"/>
      <c r="D242" s="131"/>
      <c r="E242" s="142"/>
      <c r="F242" s="135"/>
      <c r="G242" s="136"/>
      <c r="H242" s="314" t="str">
        <f>IF(F242+G242=0,"","【"&amp;VLOOKUP(E242,マスタ!A:C,3,FALSE)&amp;"】"&amp;CHOOSE(F242,"運営費","事業費","会食費")&amp;" / "&amp;VLOOKUP(G242,科目!$A:$J,CHOOSE(F242,2,5,8,11),FALSE))</f>
        <v/>
      </c>
      <c r="I242" s="317"/>
      <c r="J242" s="318"/>
      <c r="K242" s="326">
        <f t="shared" si="9"/>
        <v>0</v>
      </c>
      <c r="L242" s="20"/>
      <c r="M242" s="21"/>
      <c r="N242" s="144" t="str">
        <f t="shared" si="10"/>
        <v/>
      </c>
    </row>
    <row r="243" spans="1:14" ht="21" customHeight="1">
      <c r="A243" s="300"/>
      <c r="B243" s="305">
        <v>232</v>
      </c>
      <c r="C243" s="4"/>
      <c r="D243" s="131"/>
      <c r="E243" s="142"/>
      <c r="F243" s="135"/>
      <c r="G243" s="136"/>
      <c r="H243" s="314" t="str">
        <f>IF(F243+G243=0,"","【"&amp;VLOOKUP(E243,マスタ!A:C,3,FALSE)&amp;"】"&amp;CHOOSE(F243,"運営費","事業費","会食費")&amp;" / "&amp;VLOOKUP(G243,科目!$A:$J,CHOOSE(F243,2,5,8,11),FALSE))</f>
        <v/>
      </c>
      <c r="I243" s="317"/>
      <c r="J243" s="318"/>
      <c r="K243" s="326">
        <f t="shared" si="9"/>
        <v>0</v>
      </c>
      <c r="L243" s="20"/>
      <c r="M243" s="21"/>
      <c r="N243" s="144" t="str">
        <f t="shared" si="10"/>
        <v/>
      </c>
    </row>
    <row r="244" spans="1:14" ht="21" customHeight="1">
      <c r="A244" s="300"/>
      <c r="B244" s="305">
        <v>233</v>
      </c>
      <c r="C244" s="4"/>
      <c r="D244" s="131"/>
      <c r="E244" s="142"/>
      <c r="F244" s="135"/>
      <c r="G244" s="136"/>
      <c r="H244" s="314" t="str">
        <f>IF(F244+G244=0,"","【"&amp;VLOOKUP(E244,マスタ!A:C,3,FALSE)&amp;"】"&amp;CHOOSE(F244,"運営費","事業費","会食費")&amp;" / "&amp;VLOOKUP(G244,科目!$A:$J,CHOOSE(F244,2,5,8,11),FALSE))</f>
        <v/>
      </c>
      <c r="I244" s="317"/>
      <c r="J244" s="318"/>
      <c r="K244" s="326">
        <f t="shared" si="9"/>
        <v>0</v>
      </c>
      <c r="L244" s="20"/>
      <c r="M244" s="21"/>
      <c r="N244" s="144" t="str">
        <f t="shared" si="10"/>
        <v/>
      </c>
    </row>
    <row r="245" spans="1:14" ht="21" customHeight="1">
      <c r="A245" s="300"/>
      <c r="B245" s="305">
        <v>234</v>
      </c>
      <c r="C245" s="4"/>
      <c r="D245" s="131"/>
      <c r="E245" s="142"/>
      <c r="F245" s="135"/>
      <c r="G245" s="136"/>
      <c r="H245" s="314" t="str">
        <f>IF(F245+G245=0,"","【"&amp;VLOOKUP(E245,マスタ!A:C,3,FALSE)&amp;"】"&amp;CHOOSE(F245,"運営費","事業費","会食費")&amp;" / "&amp;VLOOKUP(G245,科目!$A:$J,CHOOSE(F245,2,5,8,11),FALSE))</f>
        <v/>
      </c>
      <c r="I245" s="317"/>
      <c r="J245" s="318"/>
      <c r="K245" s="326">
        <f t="shared" si="9"/>
        <v>0</v>
      </c>
      <c r="L245" s="20"/>
      <c r="M245" s="21"/>
      <c r="N245" s="144" t="str">
        <f t="shared" si="10"/>
        <v/>
      </c>
    </row>
    <row r="246" spans="1:14" ht="21" customHeight="1">
      <c r="A246" s="300"/>
      <c r="B246" s="305">
        <v>235</v>
      </c>
      <c r="C246" s="4"/>
      <c r="D246" s="131"/>
      <c r="E246" s="142"/>
      <c r="F246" s="135"/>
      <c r="G246" s="136"/>
      <c r="H246" s="314" t="str">
        <f>IF(F246+G246=0,"","【"&amp;VLOOKUP(E246,マスタ!A:C,3,FALSE)&amp;"】"&amp;CHOOSE(F246,"運営費","事業費","会食費")&amp;" / "&amp;VLOOKUP(G246,科目!$A:$J,CHOOSE(F246,2,5,8,11),FALSE))</f>
        <v/>
      </c>
      <c r="I246" s="317"/>
      <c r="J246" s="318"/>
      <c r="K246" s="326">
        <f t="shared" si="9"/>
        <v>0</v>
      </c>
      <c r="L246" s="20"/>
      <c r="M246" s="21"/>
      <c r="N246" s="144" t="str">
        <f t="shared" si="10"/>
        <v/>
      </c>
    </row>
    <row r="247" spans="1:14" ht="21" customHeight="1">
      <c r="A247" s="300"/>
      <c r="B247" s="305">
        <v>236</v>
      </c>
      <c r="C247" s="4"/>
      <c r="D247" s="131"/>
      <c r="E247" s="142"/>
      <c r="F247" s="135"/>
      <c r="G247" s="136"/>
      <c r="H247" s="314" t="str">
        <f>IF(F247+G247=0,"","【"&amp;VLOOKUP(E247,マスタ!A:C,3,FALSE)&amp;"】"&amp;CHOOSE(F247,"運営費","事業費","会食費")&amp;" / "&amp;VLOOKUP(G247,科目!$A:$J,CHOOSE(F247,2,5,8,11),FALSE))</f>
        <v/>
      </c>
      <c r="I247" s="317"/>
      <c r="J247" s="318"/>
      <c r="K247" s="326">
        <f t="shared" si="9"/>
        <v>0</v>
      </c>
      <c r="L247" s="20"/>
      <c r="M247" s="21"/>
      <c r="N247" s="144" t="str">
        <f t="shared" si="10"/>
        <v/>
      </c>
    </row>
    <row r="248" spans="1:14" ht="21" customHeight="1">
      <c r="A248" s="300"/>
      <c r="B248" s="305">
        <v>237</v>
      </c>
      <c r="C248" s="4"/>
      <c r="D248" s="131"/>
      <c r="E248" s="142"/>
      <c r="F248" s="135"/>
      <c r="G248" s="136"/>
      <c r="H248" s="314" t="str">
        <f>IF(F248+G248=0,"","【"&amp;VLOOKUP(E248,マスタ!A:C,3,FALSE)&amp;"】"&amp;CHOOSE(F248,"運営費","事業費","会食費")&amp;" / "&amp;VLOOKUP(G248,科目!$A:$J,CHOOSE(F248,2,5,8,11),FALSE))</f>
        <v/>
      </c>
      <c r="I248" s="317"/>
      <c r="J248" s="318"/>
      <c r="K248" s="326">
        <f t="shared" si="9"/>
        <v>0</v>
      </c>
      <c r="L248" s="20"/>
      <c r="M248" s="21"/>
      <c r="N248" s="144" t="str">
        <f t="shared" si="10"/>
        <v/>
      </c>
    </row>
    <row r="249" spans="1:14" ht="21" customHeight="1">
      <c r="A249" s="300"/>
      <c r="B249" s="305">
        <v>238</v>
      </c>
      <c r="C249" s="4"/>
      <c r="D249" s="131"/>
      <c r="E249" s="142"/>
      <c r="F249" s="135"/>
      <c r="G249" s="136"/>
      <c r="H249" s="314" t="str">
        <f>IF(F249+G249=0,"","【"&amp;VLOOKUP(E249,マスタ!A:C,3,FALSE)&amp;"】"&amp;CHOOSE(F249,"運営費","事業費","会食費")&amp;" / "&amp;VLOOKUP(G249,科目!$A:$J,CHOOSE(F249,2,5,8,11),FALSE))</f>
        <v/>
      </c>
      <c r="I249" s="317"/>
      <c r="J249" s="318"/>
      <c r="K249" s="326">
        <f t="shared" si="9"/>
        <v>0</v>
      </c>
      <c r="L249" s="20"/>
      <c r="M249" s="21"/>
      <c r="N249" s="144" t="str">
        <f t="shared" si="10"/>
        <v/>
      </c>
    </row>
    <row r="250" spans="1:14" ht="21" customHeight="1">
      <c r="A250" s="300"/>
      <c r="B250" s="305">
        <v>239</v>
      </c>
      <c r="C250" s="4"/>
      <c r="D250" s="131"/>
      <c r="E250" s="142"/>
      <c r="F250" s="135"/>
      <c r="G250" s="136"/>
      <c r="H250" s="314" t="str">
        <f>IF(F250+G250=0,"","【"&amp;VLOOKUP(E250,マスタ!A:C,3,FALSE)&amp;"】"&amp;CHOOSE(F250,"運営費","事業費","会食費")&amp;" / "&amp;VLOOKUP(G250,科目!$A:$J,CHOOSE(F250,2,5,8,11),FALSE))</f>
        <v/>
      </c>
      <c r="I250" s="317"/>
      <c r="J250" s="318"/>
      <c r="K250" s="326">
        <f t="shared" si="9"/>
        <v>0</v>
      </c>
      <c r="L250" s="20"/>
      <c r="M250" s="21"/>
      <c r="N250" s="144" t="str">
        <f t="shared" si="10"/>
        <v/>
      </c>
    </row>
    <row r="251" spans="1:14" ht="21" customHeight="1">
      <c r="A251" s="300"/>
      <c r="B251" s="305">
        <v>240</v>
      </c>
      <c r="C251" s="4"/>
      <c r="D251" s="131"/>
      <c r="E251" s="142"/>
      <c r="F251" s="135"/>
      <c r="G251" s="136"/>
      <c r="H251" s="314" t="str">
        <f>IF(F251+G251=0,"","【"&amp;VLOOKUP(E251,マスタ!A:C,3,FALSE)&amp;"】"&amp;CHOOSE(F251,"運営費","事業費","会食費")&amp;" / "&amp;VLOOKUP(G251,科目!$A:$J,CHOOSE(F251,2,5,8,11),FALSE))</f>
        <v/>
      </c>
      <c r="I251" s="317"/>
      <c r="J251" s="318"/>
      <c r="K251" s="326">
        <f t="shared" si="9"/>
        <v>0</v>
      </c>
      <c r="L251" s="20"/>
      <c r="M251" s="21"/>
      <c r="N251" s="144" t="str">
        <f t="shared" si="10"/>
        <v/>
      </c>
    </row>
    <row r="252" spans="1:14" ht="21" customHeight="1">
      <c r="A252" s="300"/>
      <c r="B252" s="305">
        <v>241</v>
      </c>
      <c r="C252" s="4"/>
      <c r="D252" s="131"/>
      <c r="E252" s="142"/>
      <c r="F252" s="135"/>
      <c r="G252" s="136"/>
      <c r="H252" s="314" t="str">
        <f>IF(F252+G252=0,"","【"&amp;VLOOKUP(E252,マスタ!A:C,3,FALSE)&amp;"】"&amp;CHOOSE(F252,"運営費","事業費","会食費")&amp;" / "&amp;VLOOKUP(G252,科目!$A:$J,CHOOSE(F252,2,5,8,11),FALSE))</f>
        <v/>
      </c>
      <c r="I252" s="317"/>
      <c r="J252" s="318"/>
      <c r="K252" s="326">
        <f t="shared" si="9"/>
        <v>0</v>
      </c>
      <c r="L252" s="20"/>
      <c r="M252" s="21"/>
      <c r="N252" s="144" t="str">
        <f t="shared" si="10"/>
        <v/>
      </c>
    </row>
    <row r="253" spans="1:14" ht="21" customHeight="1">
      <c r="A253" s="300"/>
      <c r="B253" s="305">
        <v>242</v>
      </c>
      <c r="C253" s="4"/>
      <c r="D253" s="131"/>
      <c r="E253" s="142"/>
      <c r="F253" s="135"/>
      <c r="G253" s="136"/>
      <c r="H253" s="314" t="str">
        <f>IF(F253+G253=0,"","【"&amp;VLOOKUP(E253,マスタ!A:C,3,FALSE)&amp;"】"&amp;CHOOSE(F253,"運営費","事業費","会食費")&amp;" / "&amp;VLOOKUP(G253,科目!$A:$J,CHOOSE(F253,2,5,8,11),FALSE))</f>
        <v/>
      </c>
      <c r="I253" s="317"/>
      <c r="J253" s="318"/>
      <c r="K253" s="326">
        <f t="shared" si="9"/>
        <v>0</v>
      </c>
      <c r="L253" s="20"/>
      <c r="M253" s="21"/>
      <c r="N253" s="144" t="str">
        <f t="shared" si="10"/>
        <v/>
      </c>
    </row>
    <row r="254" spans="1:14" ht="21" customHeight="1">
      <c r="A254" s="300"/>
      <c r="B254" s="305">
        <v>243</v>
      </c>
      <c r="C254" s="4"/>
      <c r="D254" s="131"/>
      <c r="E254" s="142"/>
      <c r="F254" s="135"/>
      <c r="G254" s="136"/>
      <c r="H254" s="314" t="str">
        <f>IF(F254+G254=0,"","【"&amp;VLOOKUP(E254,マスタ!A:C,3,FALSE)&amp;"】"&amp;CHOOSE(F254,"運営費","事業費","会食費")&amp;" / "&amp;VLOOKUP(G254,科目!$A:$J,CHOOSE(F254,2,5,8,11),FALSE))</f>
        <v/>
      </c>
      <c r="I254" s="317"/>
      <c r="J254" s="318"/>
      <c r="K254" s="326">
        <f t="shared" si="9"/>
        <v>0</v>
      </c>
      <c r="L254" s="20"/>
      <c r="M254" s="21"/>
      <c r="N254" s="144" t="str">
        <f t="shared" si="10"/>
        <v/>
      </c>
    </row>
    <row r="255" spans="1:14" ht="21" customHeight="1">
      <c r="A255" s="300"/>
      <c r="B255" s="305">
        <v>244</v>
      </c>
      <c r="C255" s="4"/>
      <c r="D255" s="131"/>
      <c r="E255" s="142"/>
      <c r="F255" s="135"/>
      <c r="G255" s="136"/>
      <c r="H255" s="314" t="str">
        <f>IF(F255+G255=0,"","【"&amp;VLOOKUP(E255,マスタ!A:C,3,FALSE)&amp;"】"&amp;CHOOSE(F255,"運営費","事業費","会食費")&amp;" / "&amp;VLOOKUP(G255,科目!$A:$J,CHOOSE(F255,2,5,8,11),FALSE))</f>
        <v/>
      </c>
      <c r="I255" s="317"/>
      <c r="J255" s="318"/>
      <c r="K255" s="326">
        <f t="shared" si="9"/>
        <v>0</v>
      </c>
      <c r="L255" s="20"/>
      <c r="M255" s="21"/>
      <c r="N255" s="144" t="str">
        <f t="shared" si="10"/>
        <v/>
      </c>
    </row>
    <row r="256" spans="1:14" ht="21" customHeight="1">
      <c r="A256" s="300"/>
      <c r="B256" s="305">
        <v>245</v>
      </c>
      <c r="C256" s="4"/>
      <c r="D256" s="131"/>
      <c r="E256" s="142"/>
      <c r="F256" s="135"/>
      <c r="G256" s="136"/>
      <c r="H256" s="314" t="str">
        <f>IF(F256+G256=0,"","【"&amp;VLOOKUP(E256,マスタ!A:C,3,FALSE)&amp;"】"&amp;CHOOSE(F256,"運営費","事業費","会食費")&amp;" / "&amp;VLOOKUP(G256,科目!$A:$J,CHOOSE(F256,2,5,8,11),FALSE))</f>
        <v/>
      </c>
      <c r="I256" s="317"/>
      <c r="J256" s="318"/>
      <c r="K256" s="326">
        <f t="shared" si="9"/>
        <v>0</v>
      </c>
      <c r="L256" s="20"/>
      <c r="M256" s="21"/>
      <c r="N256" s="144" t="str">
        <f t="shared" si="10"/>
        <v/>
      </c>
    </row>
    <row r="257" spans="1:14" ht="21" customHeight="1">
      <c r="A257" s="300"/>
      <c r="B257" s="305">
        <v>246</v>
      </c>
      <c r="C257" s="4"/>
      <c r="D257" s="131"/>
      <c r="E257" s="142"/>
      <c r="F257" s="135"/>
      <c r="G257" s="136"/>
      <c r="H257" s="314" t="str">
        <f>IF(F257+G257=0,"","【"&amp;VLOOKUP(E257,マスタ!A:C,3,FALSE)&amp;"】"&amp;CHOOSE(F257,"運営費","事業費","会食費")&amp;" / "&amp;VLOOKUP(G257,科目!$A:$J,CHOOSE(F257,2,5,8,11),FALSE))</f>
        <v/>
      </c>
      <c r="I257" s="317"/>
      <c r="J257" s="318"/>
      <c r="K257" s="326">
        <f t="shared" si="9"/>
        <v>0</v>
      </c>
      <c r="L257" s="20"/>
      <c r="M257" s="21"/>
      <c r="N257" s="144" t="str">
        <f t="shared" si="10"/>
        <v/>
      </c>
    </row>
    <row r="258" spans="1:14" ht="21" customHeight="1">
      <c r="A258" s="300"/>
      <c r="B258" s="305">
        <v>247</v>
      </c>
      <c r="C258" s="4"/>
      <c r="D258" s="131"/>
      <c r="E258" s="142"/>
      <c r="F258" s="135"/>
      <c r="G258" s="136"/>
      <c r="H258" s="314" t="str">
        <f>IF(F258+G258=0,"","【"&amp;VLOOKUP(E258,マスタ!A:C,3,FALSE)&amp;"】"&amp;CHOOSE(F258,"運営費","事業費","会食費")&amp;" / "&amp;VLOOKUP(G258,科目!$A:$J,CHOOSE(F258,2,5,8,11),FALSE))</f>
        <v/>
      </c>
      <c r="I258" s="317"/>
      <c r="J258" s="318"/>
      <c r="K258" s="326">
        <f t="shared" si="9"/>
        <v>0</v>
      </c>
      <c r="L258" s="20"/>
      <c r="M258" s="21"/>
      <c r="N258" s="144" t="str">
        <f t="shared" si="10"/>
        <v/>
      </c>
    </row>
    <row r="259" spans="1:14" ht="21" customHeight="1">
      <c r="A259" s="300"/>
      <c r="B259" s="305">
        <v>248</v>
      </c>
      <c r="C259" s="4"/>
      <c r="D259" s="131"/>
      <c r="E259" s="142"/>
      <c r="F259" s="135"/>
      <c r="G259" s="136"/>
      <c r="H259" s="314" t="str">
        <f>IF(F259+G259=0,"","【"&amp;VLOOKUP(E259,マスタ!A:C,3,FALSE)&amp;"】"&amp;CHOOSE(F259,"運営費","事業費","会食費")&amp;" / "&amp;VLOOKUP(G259,科目!$A:$J,CHOOSE(F259,2,5,8,11),FALSE))</f>
        <v/>
      </c>
      <c r="I259" s="317"/>
      <c r="J259" s="318"/>
      <c r="K259" s="326">
        <f t="shared" si="9"/>
        <v>0</v>
      </c>
      <c r="L259" s="20"/>
      <c r="M259" s="21"/>
      <c r="N259" s="144" t="str">
        <f t="shared" si="10"/>
        <v/>
      </c>
    </row>
    <row r="260" spans="1:14" ht="21" customHeight="1">
      <c r="A260" s="300"/>
      <c r="B260" s="305">
        <v>249</v>
      </c>
      <c r="C260" s="4"/>
      <c r="D260" s="131"/>
      <c r="E260" s="142"/>
      <c r="F260" s="135"/>
      <c r="G260" s="136"/>
      <c r="H260" s="314" t="str">
        <f>IF(F260+G260=0,"","【"&amp;VLOOKUP(E260,マスタ!A:C,3,FALSE)&amp;"】"&amp;CHOOSE(F260,"運営費","事業費","会食費")&amp;" / "&amp;VLOOKUP(G260,科目!$A:$J,CHOOSE(F260,2,5,8,11),FALSE))</f>
        <v/>
      </c>
      <c r="I260" s="317"/>
      <c r="J260" s="318"/>
      <c r="K260" s="326">
        <f t="shared" si="9"/>
        <v>0</v>
      </c>
      <c r="L260" s="20"/>
      <c r="M260" s="21"/>
      <c r="N260" s="144" t="str">
        <f t="shared" si="10"/>
        <v/>
      </c>
    </row>
    <row r="261" spans="1:14" ht="21" customHeight="1">
      <c r="A261" s="300"/>
      <c r="B261" s="305">
        <v>250</v>
      </c>
      <c r="C261" s="4"/>
      <c r="D261" s="131"/>
      <c r="E261" s="142"/>
      <c r="F261" s="135"/>
      <c r="G261" s="136"/>
      <c r="H261" s="314" t="str">
        <f>IF(F261+G261=0,"","【"&amp;VLOOKUP(E261,マスタ!A:C,3,FALSE)&amp;"】"&amp;CHOOSE(F261,"運営費","事業費","会食費")&amp;" / "&amp;VLOOKUP(G261,科目!$A:$J,CHOOSE(F261,2,5,8,11),FALSE))</f>
        <v/>
      </c>
      <c r="I261" s="317"/>
      <c r="J261" s="318"/>
      <c r="K261" s="326">
        <f t="shared" si="9"/>
        <v>0</v>
      </c>
      <c r="L261" s="20"/>
      <c r="M261" s="21"/>
      <c r="N261" s="144" t="str">
        <f t="shared" si="10"/>
        <v/>
      </c>
    </row>
    <row r="262" spans="1:14" ht="21" customHeight="1">
      <c r="A262" s="300"/>
      <c r="B262" s="305">
        <v>251</v>
      </c>
      <c r="C262" s="4"/>
      <c r="D262" s="131"/>
      <c r="E262" s="142"/>
      <c r="F262" s="135"/>
      <c r="G262" s="136"/>
      <c r="H262" s="314" t="str">
        <f>IF(F262+G262=0,"","【"&amp;VLOOKUP(E262,マスタ!A:C,3,FALSE)&amp;"】"&amp;CHOOSE(F262,"運営費","事業費","会食費")&amp;" / "&amp;VLOOKUP(G262,科目!$A:$J,CHOOSE(F262,2,5,8,11),FALSE))</f>
        <v/>
      </c>
      <c r="I262" s="317"/>
      <c r="J262" s="318"/>
      <c r="K262" s="326">
        <f t="shared" si="9"/>
        <v>0</v>
      </c>
      <c r="L262" s="20"/>
      <c r="M262" s="21"/>
      <c r="N262" s="144" t="str">
        <f t="shared" si="10"/>
        <v/>
      </c>
    </row>
    <row r="263" spans="1:14" ht="21" customHeight="1">
      <c r="A263" s="300"/>
      <c r="B263" s="305">
        <v>252</v>
      </c>
      <c r="C263" s="4"/>
      <c r="D263" s="131"/>
      <c r="E263" s="142"/>
      <c r="F263" s="135"/>
      <c r="G263" s="136"/>
      <c r="H263" s="314" t="str">
        <f>IF(F263+G263=0,"","【"&amp;VLOOKUP(E263,マスタ!A:C,3,FALSE)&amp;"】"&amp;CHOOSE(F263,"運営費","事業費","会食費")&amp;" / "&amp;VLOOKUP(G263,科目!$A:$J,CHOOSE(F263,2,5,8,11),FALSE))</f>
        <v/>
      </c>
      <c r="I263" s="317"/>
      <c r="J263" s="318"/>
      <c r="K263" s="326">
        <f t="shared" si="9"/>
        <v>0</v>
      </c>
      <c r="L263" s="20"/>
      <c r="M263" s="21"/>
      <c r="N263" s="144" t="str">
        <f t="shared" si="10"/>
        <v/>
      </c>
    </row>
    <row r="264" spans="1:14" ht="21" customHeight="1">
      <c r="A264" s="300"/>
      <c r="B264" s="305">
        <v>253</v>
      </c>
      <c r="C264" s="4"/>
      <c r="D264" s="131"/>
      <c r="E264" s="142"/>
      <c r="F264" s="135"/>
      <c r="G264" s="136"/>
      <c r="H264" s="314" t="str">
        <f>IF(F264+G264=0,"","【"&amp;VLOOKUP(E264,マスタ!A:C,3,FALSE)&amp;"】"&amp;CHOOSE(F264,"運営費","事業費","会食費")&amp;" / "&amp;VLOOKUP(G264,科目!$A:$J,CHOOSE(F264,2,5,8,11),FALSE))</f>
        <v/>
      </c>
      <c r="I264" s="317"/>
      <c r="J264" s="318"/>
      <c r="K264" s="326">
        <f t="shared" si="9"/>
        <v>0</v>
      </c>
      <c r="L264" s="20"/>
      <c r="M264" s="21"/>
      <c r="N264" s="144" t="str">
        <f t="shared" si="10"/>
        <v/>
      </c>
    </row>
    <row r="265" spans="1:14" ht="21" customHeight="1">
      <c r="A265" s="300"/>
      <c r="B265" s="305">
        <v>254</v>
      </c>
      <c r="C265" s="4"/>
      <c r="D265" s="131"/>
      <c r="E265" s="142"/>
      <c r="F265" s="135"/>
      <c r="G265" s="136"/>
      <c r="H265" s="314" t="str">
        <f>IF(F265+G265=0,"","【"&amp;VLOOKUP(E265,マスタ!A:C,3,FALSE)&amp;"】"&amp;CHOOSE(F265,"運営費","事業費","会食費")&amp;" / "&amp;VLOOKUP(G265,科目!$A:$J,CHOOSE(F265,2,5,8,11),FALSE))</f>
        <v/>
      </c>
      <c r="I265" s="317"/>
      <c r="J265" s="318"/>
      <c r="K265" s="326">
        <f t="shared" si="9"/>
        <v>0</v>
      </c>
      <c r="L265" s="20"/>
      <c r="M265" s="21"/>
      <c r="N265" s="144" t="str">
        <f t="shared" si="10"/>
        <v/>
      </c>
    </row>
    <row r="266" spans="1:14" ht="21" customHeight="1">
      <c r="A266" s="300"/>
      <c r="B266" s="305">
        <v>255</v>
      </c>
      <c r="C266" s="4"/>
      <c r="D266" s="131"/>
      <c r="E266" s="142"/>
      <c r="F266" s="135"/>
      <c r="G266" s="136"/>
      <c r="H266" s="314" t="str">
        <f>IF(F266+G266=0,"","【"&amp;VLOOKUP(E266,マスタ!A:C,3,FALSE)&amp;"】"&amp;CHOOSE(F266,"運営費","事業費","会食費")&amp;" / "&amp;VLOOKUP(G266,科目!$A:$J,CHOOSE(F266,2,5,8,11),FALSE))</f>
        <v/>
      </c>
      <c r="I266" s="317"/>
      <c r="J266" s="318"/>
      <c r="K266" s="326">
        <f t="shared" si="9"/>
        <v>0</v>
      </c>
      <c r="L266" s="20"/>
      <c r="M266" s="21"/>
      <c r="N266" s="144" t="str">
        <f t="shared" si="10"/>
        <v/>
      </c>
    </row>
    <row r="267" spans="1:14" ht="21" customHeight="1">
      <c r="A267" s="300"/>
      <c r="B267" s="305">
        <v>256</v>
      </c>
      <c r="C267" s="4"/>
      <c r="D267" s="131"/>
      <c r="E267" s="142"/>
      <c r="F267" s="135"/>
      <c r="G267" s="136"/>
      <c r="H267" s="314" t="str">
        <f>IF(F267+G267=0,"","【"&amp;VLOOKUP(E267,マスタ!A:C,3,FALSE)&amp;"】"&amp;CHOOSE(F267,"運営費","事業費","会食費")&amp;" / "&amp;VLOOKUP(G267,科目!$A:$J,CHOOSE(F267,2,5,8,11),FALSE))</f>
        <v/>
      </c>
      <c r="I267" s="317"/>
      <c r="J267" s="318"/>
      <c r="K267" s="326">
        <f t="shared" si="9"/>
        <v>0</v>
      </c>
      <c r="L267" s="20"/>
      <c r="M267" s="21"/>
      <c r="N267" s="144" t="str">
        <f t="shared" si="10"/>
        <v/>
      </c>
    </row>
    <row r="268" spans="1:14" ht="21" customHeight="1">
      <c r="A268" s="300"/>
      <c r="B268" s="305">
        <v>257</v>
      </c>
      <c r="C268" s="4"/>
      <c r="D268" s="131"/>
      <c r="E268" s="142"/>
      <c r="F268" s="135"/>
      <c r="G268" s="136"/>
      <c r="H268" s="314" t="str">
        <f>IF(F268+G268=0,"","【"&amp;VLOOKUP(E268,マスタ!A:C,3,FALSE)&amp;"】"&amp;CHOOSE(F268,"運営費","事業費","会食費")&amp;" / "&amp;VLOOKUP(G268,科目!$A:$J,CHOOSE(F268,2,5,8,11),FALSE))</f>
        <v/>
      </c>
      <c r="I268" s="317"/>
      <c r="J268" s="318"/>
      <c r="K268" s="326">
        <f t="shared" ref="K268:K331" si="11">IF(AND(DATE(IF(C268&lt;7,$P$13+1,$P$13),C268,D268)&lt;=$P$15,DATE(IF(C268&lt;7,$P$13+1,$P$13),C268,D268)&gt;=$P$14),1,0)</f>
        <v>0</v>
      </c>
      <c r="L268" s="20"/>
      <c r="M268" s="21"/>
      <c r="N268" s="144" t="str">
        <f t="shared" si="10"/>
        <v/>
      </c>
    </row>
    <row r="269" spans="1:14" ht="21" customHeight="1">
      <c r="A269" s="300"/>
      <c r="B269" s="305">
        <v>258</v>
      </c>
      <c r="C269" s="4"/>
      <c r="D269" s="131"/>
      <c r="E269" s="142"/>
      <c r="F269" s="135"/>
      <c r="G269" s="136"/>
      <c r="H269" s="314" t="str">
        <f>IF(F269+G269=0,"","【"&amp;VLOOKUP(E269,マスタ!A:C,3,FALSE)&amp;"】"&amp;CHOOSE(F269,"運営費","事業費","会食費")&amp;" / "&amp;VLOOKUP(G269,科目!$A:$J,CHOOSE(F269,2,5,8,11),FALSE))</f>
        <v/>
      </c>
      <c r="I269" s="317"/>
      <c r="J269" s="318"/>
      <c r="K269" s="326">
        <f t="shared" si="11"/>
        <v>0</v>
      </c>
      <c r="L269" s="20"/>
      <c r="M269" s="21"/>
      <c r="N269" s="144" t="str">
        <f t="shared" ref="N269:N332" si="12">IF(G269="","",N268+M269-L269)</f>
        <v/>
      </c>
    </row>
    <row r="270" spans="1:14" ht="21" customHeight="1">
      <c r="A270" s="300"/>
      <c r="B270" s="305">
        <v>259</v>
      </c>
      <c r="C270" s="4"/>
      <c r="D270" s="131"/>
      <c r="E270" s="142"/>
      <c r="F270" s="135"/>
      <c r="G270" s="136"/>
      <c r="H270" s="314" t="str">
        <f>IF(F270+G270=0,"","【"&amp;VLOOKUP(E270,マスタ!A:C,3,FALSE)&amp;"】"&amp;CHOOSE(F270,"運営費","事業費","会食費")&amp;" / "&amp;VLOOKUP(G270,科目!$A:$J,CHOOSE(F270,2,5,8,11),FALSE))</f>
        <v/>
      </c>
      <c r="I270" s="317"/>
      <c r="J270" s="318"/>
      <c r="K270" s="326">
        <f t="shared" si="11"/>
        <v>0</v>
      </c>
      <c r="L270" s="20"/>
      <c r="M270" s="21"/>
      <c r="N270" s="144" t="str">
        <f t="shared" si="12"/>
        <v/>
      </c>
    </row>
    <row r="271" spans="1:14" ht="21" customHeight="1">
      <c r="A271" s="300"/>
      <c r="B271" s="305">
        <v>260</v>
      </c>
      <c r="C271" s="4"/>
      <c r="D271" s="131"/>
      <c r="E271" s="142"/>
      <c r="F271" s="135"/>
      <c r="G271" s="136"/>
      <c r="H271" s="314" t="str">
        <f>IF(F271+G271=0,"","【"&amp;VLOOKUP(E271,マスタ!A:C,3,FALSE)&amp;"】"&amp;CHOOSE(F271,"運営費","事業費","会食費")&amp;" / "&amp;VLOOKUP(G271,科目!$A:$J,CHOOSE(F271,2,5,8,11),FALSE))</f>
        <v/>
      </c>
      <c r="I271" s="317"/>
      <c r="J271" s="318"/>
      <c r="K271" s="326">
        <f t="shared" si="11"/>
        <v>0</v>
      </c>
      <c r="L271" s="20"/>
      <c r="M271" s="21"/>
      <c r="N271" s="144" t="str">
        <f t="shared" si="12"/>
        <v/>
      </c>
    </row>
    <row r="272" spans="1:14" ht="21" customHeight="1">
      <c r="A272" s="300"/>
      <c r="B272" s="305">
        <v>261</v>
      </c>
      <c r="C272" s="4"/>
      <c r="D272" s="131"/>
      <c r="E272" s="142"/>
      <c r="F272" s="135"/>
      <c r="G272" s="136"/>
      <c r="H272" s="314" t="str">
        <f>IF(F272+G272=0,"","【"&amp;VLOOKUP(E272,マスタ!A:C,3,FALSE)&amp;"】"&amp;CHOOSE(F272,"運営費","事業費","会食費")&amp;" / "&amp;VLOOKUP(G272,科目!$A:$J,CHOOSE(F272,2,5,8,11),FALSE))</f>
        <v/>
      </c>
      <c r="I272" s="317"/>
      <c r="J272" s="318"/>
      <c r="K272" s="326">
        <f t="shared" si="11"/>
        <v>0</v>
      </c>
      <c r="L272" s="20"/>
      <c r="M272" s="21"/>
      <c r="N272" s="144" t="str">
        <f t="shared" si="12"/>
        <v/>
      </c>
    </row>
    <row r="273" spans="1:14" ht="21" customHeight="1">
      <c r="A273" s="300"/>
      <c r="B273" s="305">
        <v>262</v>
      </c>
      <c r="C273" s="4"/>
      <c r="D273" s="131"/>
      <c r="E273" s="142"/>
      <c r="F273" s="135"/>
      <c r="G273" s="136"/>
      <c r="H273" s="314" t="str">
        <f>IF(F273+G273=0,"","【"&amp;VLOOKUP(E273,マスタ!A:C,3,FALSE)&amp;"】"&amp;CHOOSE(F273,"運営費","事業費","会食費")&amp;" / "&amp;VLOOKUP(G273,科目!$A:$J,CHOOSE(F273,2,5,8,11),FALSE))</f>
        <v/>
      </c>
      <c r="I273" s="317"/>
      <c r="J273" s="318"/>
      <c r="K273" s="326">
        <f t="shared" si="11"/>
        <v>0</v>
      </c>
      <c r="L273" s="20"/>
      <c r="M273" s="21"/>
      <c r="N273" s="144" t="str">
        <f t="shared" si="12"/>
        <v/>
      </c>
    </row>
    <row r="274" spans="1:14" ht="21" customHeight="1">
      <c r="A274" s="300"/>
      <c r="B274" s="305">
        <v>263</v>
      </c>
      <c r="C274" s="4"/>
      <c r="D274" s="131"/>
      <c r="E274" s="142"/>
      <c r="F274" s="135"/>
      <c r="G274" s="136"/>
      <c r="H274" s="314" t="str">
        <f>IF(F274+G274=0,"","【"&amp;VLOOKUP(E274,マスタ!A:C,3,FALSE)&amp;"】"&amp;CHOOSE(F274,"運営費","事業費","会食費")&amp;" / "&amp;VLOOKUP(G274,科目!$A:$J,CHOOSE(F274,2,5,8,11),FALSE))</f>
        <v/>
      </c>
      <c r="I274" s="317"/>
      <c r="J274" s="318"/>
      <c r="K274" s="326">
        <f t="shared" si="11"/>
        <v>0</v>
      </c>
      <c r="L274" s="20"/>
      <c r="M274" s="21"/>
      <c r="N274" s="144" t="str">
        <f t="shared" si="12"/>
        <v/>
      </c>
    </row>
    <row r="275" spans="1:14" ht="21" customHeight="1">
      <c r="A275" s="300"/>
      <c r="B275" s="305">
        <v>264</v>
      </c>
      <c r="C275" s="4"/>
      <c r="D275" s="131"/>
      <c r="E275" s="142"/>
      <c r="F275" s="135"/>
      <c r="G275" s="136"/>
      <c r="H275" s="314" t="str">
        <f>IF(F275+G275=0,"","【"&amp;VLOOKUP(E275,マスタ!A:C,3,FALSE)&amp;"】"&amp;CHOOSE(F275,"運営費","事業費","会食費")&amp;" / "&amp;VLOOKUP(G275,科目!$A:$J,CHOOSE(F275,2,5,8,11),FALSE))</f>
        <v/>
      </c>
      <c r="I275" s="317"/>
      <c r="J275" s="318"/>
      <c r="K275" s="326">
        <f t="shared" si="11"/>
        <v>0</v>
      </c>
      <c r="L275" s="20"/>
      <c r="M275" s="21"/>
      <c r="N275" s="144" t="str">
        <f t="shared" si="12"/>
        <v/>
      </c>
    </row>
    <row r="276" spans="1:14" ht="21" customHeight="1">
      <c r="A276" s="300"/>
      <c r="B276" s="305">
        <v>265</v>
      </c>
      <c r="C276" s="4"/>
      <c r="D276" s="131"/>
      <c r="E276" s="142"/>
      <c r="F276" s="135"/>
      <c r="G276" s="136"/>
      <c r="H276" s="314" t="str">
        <f>IF(F276+G276=0,"","【"&amp;VLOOKUP(E276,マスタ!A:C,3,FALSE)&amp;"】"&amp;CHOOSE(F276,"運営費","事業費","会食費")&amp;" / "&amp;VLOOKUP(G276,科目!$A:$J,CHOOSE(F276,2,5,8,11),FALSE))</f>
        <v/>
      </c>
      <c r="I276" s="317"/>
      <c r="J276" s="318"/>
      <c r="K276" s="326">
        <f t="shared" si="11"/>
        <v>0</v>
      </c>
      <c r="L276" s="20"/>
      <c r="M276" s="21"/>
      <c r="N276" s="144" t="str">
        <f t="shared" si="12"/>
        <v/>
      </c>
    </row>
    <row r="277" spans="1:14" ht="21" customHeight="1">
      <c r="A277" s="300"/>
      <c r="B277" s="305">
        <v>266</v>
      </c>
      <c r="C277" s="4"/>
      <c r="D277" s="131"/>
      <c r="E277" s="142"/>
      <c r="F277" s="135"/>
      <c r="G277" s="136"/>
      <c r="H277" s="314" t="str">
        <f>IF(F277+G277=0,"","【"&amp;VLOOKUP(E277,マスタ!A:C,3,FALSE)&amp;"】"&amp;CHOOSE(F277,"運営費","事業費","会食費")&amp;" / "&amp;VLOOKUP(G277,科目!$A:$J,CHOOSE(F277,2,5,8,11),FALSE))</f>
        <v/>
      </c>
      <c r="I277" s="317"/>
      <c r="J277" s="318"/>
      <c r="K277" s="326">
        <f t="shared" si="11"/>
        <v>0</v>
      </c>
      <c r="L277" s="20"/>
      <c r="M277" s="21"/>
      <c r="N277" s="144" t="str">
        <f t="shared" si="12"/>
        <v/>
      </c>
    </row>
    <row r="278" spans="1:14" ht="21" customHeight="1">
      <c r="A278" s="300"/>
      <c r="B278" s="305">
        <v>267</v>
      </c>
      <c r="C278" s="4"/>
      <c r="D278" s="131"/>
      <c r="E278" s="142"/>
      <c r="F278" s="135"/>
      <c r="G278" s="136"/>
      <c r="H278" s="314" t="str">
        <f>IF(F278+G278=0,"","【"&amp;VLOOKUP(E278,マスタ!A:C,3,FALSE)&amp;"】"&amp;CHOOSE(F278,"運営費","事業費","会食費")&amp;" / "&amp;VLOOKUP(G278,科目!$A:$J,CHOOSE(F278,2,5,8,11),FALSE))</f>
        <v/>
      </c>
      <c r="I278" s="317"/>
      <c r="J278" s="318"/>
      <c r="K278" s="326">
        <f t="shared" si="11"/>
        <v>0</v>
      </c>
      <c r="L278" s="20"/>
      <c r="M278" s="21"/>
      <c r="N278" s="144" t="str">
        <f t="shared" si="12"/>
        <v/>
      </c>
    </row>
    <row r="279" spans="1:14" ht="21" customHeight="1">
      <c r="A279" s="300"/>
      <c r="B279" s="305">
        <v>268</v>
      </c>
      <c r="C279" s="4"/>
      <c r="D279" s="131"/>
      <c r="E279" s="142"/>
      <c r="F279" s="135"/>
      <c r="G279" s="136"/>
      <c r="H279" s="314" t="str">
        <f>IF(F279+G279=0,"","【"&amp;VLOOKUP(E279,マスタ!A:C,3,FALSE)&amp;"】"&amp;CHOOSE(F279,"運営費","事業費","会食費")&amp;" / "&amp;VLOOKUP(G279,科目!$A:$J,CHOOSE(F279,2,5,8,11),FALSE))</f>
        <v/>
      </c>
      <c r="I279" s="317"/>
      <c r="J279" s="318"/>
      <c r="K279" s="326">
        <f t="shared" si="11"/>
        <v>0</v>
      </c>
      <c r="L279" s="20"/>
      <c r="M279" s="21"/>
      <c r="N279" s="144" t="str">
        <f t="shared" si="12"/>
        <v/>
      </c>
    </row>
    <row r="280" spans="1:14" ht="21" customHeight="1">
      <c r="A280" s="300"/>
      <c r="B280" s="305">
        <v>269</v>
      </c>
      <c r="C280" s="4"/>
      <c r="D280" s="131"/>
      <c r="E280" s="142"/>
      <c r="F280" s="135"/>
      <c r="G280" s="136"/>
      <c r="H280" s="314" t="str">
        <f>IF(F280+G280=0,"","【"&amp;VLOOKUP(E280,マスタ!A:C,3,FALSE)&amp;"】"&amp;CHOOSE(F280,"運営費","事業費","会食費")&amp;" / "&amp;VLOOKUP(G280,科目!$A:$J,CHOOSE(F280,2,5,8,11),FALSE))</f>
        <v/>
      </c>
      <c r="I280" s="317"/>
      <c r="J280" s="318"/>
      <c r="K280" s="326">
        <f t="shared" si="11"/>
        <v>0</v>
      </c>
      <c r="L280" s="20"/>
      <c r="M280" s="21"/>
      <c r="N280" s="144" t="str">
        <f t="shared" si="12"/>
        <v/>
      </c>
    </row>
    <row r="281" spans="1:14" ht="21" customHeight="1">
      <c r="A281" s="300"/>
      <c r="B281" s="305">
        <v>270</v>
      </c>
      <c r="C281" s="4"/>
      <c r="D281" s="131"/>
      <c r="E281" s="142"/>
      <c r="F281" s="135"/>
      <c r="G281" s="136"/>
      <c r="H281" s="314" t="str">
        <f>IF(F281+G281=0,"","【"&amp;VLOOKUP(E281,マスタ!A:C,3,FALSE)&amp;"】"&amp;CHOOSE(F281,"運営費","事業費","会食費")&amp;" / "&amp;VLOOKUP(G281,科目!$A:$J,CHOOSE(F281,2,5,8,11),FALSE))</f>
        <v/>
      </c>
      <c r="I281" s="317"/>
      <c r="J281" s="318"/>
      <c r="K281" s="326">
        <f t="shared" si="11"/>
        <v>0</v>
      </c>
      <c r="L281" s="20"/>
      <c r="M281" s="21"/>
      <c r="N281" s="144" t="str">
        <f t="shared" si="12"/>
        <v/>
      </c>
    </row>
    <row r="282" spans="1:14" ht="21" customHeight="1">
      <c r="A282" s="300"/>
      <c r="B282" s="305">
        <v>271</v>
      </c>
      <c r="C282" s="4"/>
      <c r="D282" s="131"/>
      <c r="E282" s="142"/>
      <c r="F282" s="135"/>
      <c r="G282" s="136"/>
      <c r="H282" s="314" t="str">
        <f>IF(F282+G282=0,"","【"&amp;VLOOKUP(E282,マスタ!A:C,3,FALSE)&amp;"】"&amp;CHOOSE(F282,"運営費","事業費","会食費")&amp;" / "&amp;VLOOKUP(G282,科目!$A:$J,CHOOSE(F282,2,5,8,11),FALSE))</f>
        <v/>
      </c>
      <c r="I282" s="317"/>
      <c r="J282" s="318"/>
      <c r="K282" s="326">
        <f t="shared" si="11"/>
        <v>0</v>
      </c>
      <c r="L282" s="20"/>
      <c r="M282" s="21"/>
      <c r="N282" s="144" t="str">
        <f t="shared" si="12"/>
        <v/>
      </c>
    </row>
    <row r="283" spans="1:14" ht="21" customHeight="1">
      <c r="A283" s="300"/>
      <c r="B283" s="305">
        <v>272</v>
      </c>
      <c r="C283" s="4"/>
      <c r="D283" s="131"/>
      <c r="E283" s="142"/>
      <c r="F283" s="135"/>
      <c r="G283" s="136"/>
      <c r="H283" s="314" t="str">
        <f>IF(F283+G283=0,"","【"&amp;VLOOKUP(E283,マスタ!A:C,3,FALSE)&amp;"】"&amp;CHOOSE(F283,"運営費","事業費","会食費")&amp;" / "&amp;VLOOKUP(G283,科目!$A:$J,CHOOSE(F283,2,5,8,11),FALSE))</f>
        <v/>
      </c>
      <c r="I283" s="317"/>
      <c r="J283" s="318"/>
      <c r="K283" s="326">
        <f t="shared" si="11"/>
        <v>0</v>
      </c>
      <c r="L283" s="20"/>
      <c r="M283" s="21"/>
      <c r="N283" s="144" t="str">
        <f t="shared" si="12"/>
        <v/>
      </c>
    </row>
    <row r="284" spans="1:14" ht="21" customHeight="1">
      <c r="A284" s="300"/>
      <c r="B284" s="305">
        <v>273</v>
      </c>
      <c r="C284" s="4"/>
      <c r="D284" s="131"/>
      <c r="E284" s="142"/>
      <c r="F284" s="135"/>
      <c r="G284" s="136"/>
      <c r="H284" s="314" t="str">
        <f>IF(F284+G284=0,"","【"&amp;VLOOKUP(E284,マスタ!A:C,3,FALSE)&amp;"】"&amp;CHOOSE(F284,"運営費","事業費","会食費")&amp;" / "&amp;VLOOKUP(G284,科目!$A:$J,CHOOSE(F284,2,5,8,11),FALSE))</f>
        <v/>
      </c>
      <c r="I284" s="317"/>
      <c r="J284" s="318"/>
      <c r="K284" s="326">
        <f t="shared" si="11"/>
        <v>0</v>
      </c>
      <c r="L284" s="20"/>
      <c r="M284" s="21"/>
      <c r="N284" s="144" t="str">
        <f t="shared" si="12"/>
        <v/>
      </c>
    </row>
    <row r="285" spans="1:14" ht="21" customHeight="1">
      <c r="A285" s="300"/>
      <c r="B285" s="305">
        <v>274</v>
      </c>
      <c r="C285" s="4"/>
      <c r="D285" s="131"/>
      <c r="E285" s="142"/>
      <c r="F285" s="135"/>
      <c r="G285" s="136"/>
      <c r="H285" s="314" t="str">
        <f>IF(F285+G285=0,"","【"&amp;VLOOKUP(E285,マスタ!A:C,3,FALSE)&amp;"】"&amp;CHOOSE(F285,"運営費","事業費","会食費")&amp;" / "&amp;VLOOKUP(G285,科目!$A:$J,CHOOSE(F285,2,5,8,11),FALSE))</f>
        <v/>
      </c>
      <c r="I285" s="317"/>
      <c r="J285" s="318"/>
      <c r="K285" s="326">
        <f t="shared" si="11"/>
        <v>0</v>
      </c>
      <c r="L285" s="20"/>
      <c r="M285" s="21"/>
      <c r="N285" s="144" t="str">
        <f t="shared" si="12"/>
        <v/>
      </c>
    </row>
    <row r="286" spans="1:14" ht="21" customHeight="1">
      <c r="A286" s="300"/>
      <c r="B286" s="305">
        <v>275</v>
      </c>
      <c r="C286" s="4"/>
      <c r="D286" s="131"/>
      <c r="E286" s="142"/>
      <c r="F286" s="135"/>
      <c r="G286" s="136"/>
      <c r="H286" s="314" t="str">
        <f>IF(F286+G286=0,"","【"&amp;VLOOKUP(E286,マスタ!A:C,3,FALSE)&amp;"】"&amp;CHOOSE(F286,"運営費","事業費","会食費")&amp;" / "&amp;VLOOKUP(G286,科目!$A:$J,CHOOSE(F286,2,5,8,11),FALSE))</f>
        <v/>
      </c>
      <c r="I286" s="317"/>
      <c r="J286" s="318"/>
      <c r="K286" s="326">
        <f t="shared" si="11"/>
        <v>0</v>
      </c>
      <c r="L286" s="20"/>
      <c r="M286" s="21"/>
      <c r="N286" s="144" t="str">
        <f t="shared" si="12"/>
        <v/>
      </c>
    </row>
    <row r="287" spans="1:14" ht="21" customHeight="1">
      <c r="A287" s="300"/>
      <c r="B287" s="305">
        <v>276</v>
      </c>
      <c r="C287" s="4"/>
      <c r="D287" s="131"/>
      <c r="E287" s="142"/>
      <c r="F287" s="135"/>
      <c r="G287" s="136"/>
      <c r="H287" s="314" t="str">
        <f>IF(F287+G287=0,"","【"&amp;VLOOKUP(E287,マスタ!A:C,3,FALSE)&amp;"】"&amp;CHOOSE(F287,"運営費","事業費","会食費")&amp;" / "&amp;VLOOKUP(G287,科目!$A:$J,CHOOSE(F287,2,5,8,11),FALSE))</f>
        <v/>
      </c>
      <c r="I287" s="317"/>
      <c r="J287" s="318"/>
      <c r="K287" s="326">
        <f t="shared" si="11"/>
        <v>0</v>
      </c>
      <c r="L287" s="20"/>
      <c r="M287" s="21"/>
      <c r="N287" s="144" t="str">
        <f t="shared" si="12"/>
        <v/>
      </c>
    </row>
    <row r="288" spans="1:14" ht="21" customHeight="1">
      <c r="A288" s="300"/>
      <c r="B288" s="305">
        <v>277</v>
      </c>
      <c r="C288" s="4"/>
      <c r="D288" s="131"/>
      <c r="E288" s="142"/>
      <c r="F288" s="135"/>
      <c r="G288" s="136"/>
      <c r="H288" s="314" t="str">
        <f>IF(F288+G288=0,"","【"&amp;VLOOKUP(E288,マスタ!A:C,3,FALSE)&amp;"】"&amp;CHOOSE(F288,"運営費","事業費","会食費")&amp;" / "&amp;VLOOKUP(G288,科目!$A:$J,CHOOSE(F288,2,5,8,11),FALSE))</f>
        <v/>
      </c>
      <c r="I288" s="317"/>
      <c r="J288" s="318"/>
      <c r="K288" s="326">
        <f t="shared" si="11"/>
        <v>0</v>
      </c>
      <c r="L288" s="20"/>
      <c r="M288" s="21"/>
      <c r="N288" s="144" t="str">
        <f t="shared" si="12"/>
        <v/>
      </c>
    </row>
    <row r="289" spans="1:14" ht="21" customHeight="1">
      <c r="A289" s="300"/>
      <c r="B289" s="305">
        <v>278</v>
      </c>
      <c r="C289" s="4"/>
      <c r="D289" s="131"/>
      <c r="E289" s="142"/>
      <c r="F289" s="135"/>
      <c r="G289" s="136"/>
      <c r="H289" s="314" t="str">
        <f>IF(F289+G289=0,"","【"&amp;VLOOKUP(E289,マスタ!A:C,3,FALSE)&amp;"】"&amp;CHOOSE(F289,"運営費","事業費","会食費")&amp;" / "&amp;VLOOKUP(G289,科目!$A:$J,CHOOSE(F289,2,5,8,11),FALSE))</f>
        <v/>
      </c>
      <c r="I289" s="317"/>
      <c r="J289" s="318"/>
      <c r="K289" s="326">
        <f t="shared" si="11"/>
        <v>0</v>
      </c>
      <c r="L289" s="20"/>
      <c r="M289" s="21"/>
      <c r="N289" s="144" t="str">
        <f t="shared" si="12"/>
        <v/>
      </c>
    </row>
    <row r="290" spans="1:14" ht="21" customHeight="1">
      <c r="A290" s="300"/>
      <c r="B290" s="305">
        <v>279</v>
      </c>
      <c r="C290" s="4"/>
      <c r="D290" s="131"/>
      <c r="E290" s="142"/>
      <c r="F290" s="135"/>
      <c r="G290" s="136"/>
      <c r="H290" s="314" t="str">
        <f>IF(F290+G290=0,"","【"&amp;VLOOKUP(E290,マスタ!A:C,3,FALSE)&amp;"】"&amp;CHOOSE(F290,"運営費","事業費","会食費")&amp;" / "&amp;VLOOKUP(G290,科目!$A:$J,CHOOSE(F290,2,5,8,11),FALSE))</f>
        <v/>
      </c>
      <c r="I290" s="317"/>
      <c r="J290" s="318"/>
      <c r="K290" s="326">
        <f t="shared" si="11"/>
        <v>0</v>
      </c>
      <c r="L290" s="20"/>
      <c r="M290" s="21"/>
      <c r="N290" s="144" t="str">
        <f t="shared" si="12"/>
        <v/>
      </c>
    </row>
    <row r="291" spans="1:14" ht="21" customHeight="1">
      <c r="A291" s="300"/>
      <c r="B291" s="305">
        <v>280</v>
      </c>
      <c r="C291" s="4"/>
      <c r="D291" s="131"/>
      <c r="E291" s="142"/>
      <c r="F291" s="135"/>
      <c r="G291" s="136"/>
      <c r="H291" s="314" t="str">
        <f>IF(F291+G291=0,"","【"&amp;VLOOKUP(E291,マスタ!A:C,3,FALSE)&amp;"】"&amp;CHOOSE(F291,"運営費","事業費","会食費")&amp;" / "&amp;VLOOKUP(G291,科目!$A:$J,CHOOSE(F291,2,5,8,11),FALSE))</f>
        <v/>
      </c>
      <c r="I291" s="317"/>
      <c r="J291" s="318"/>
      <c r="K291" s="326">
        <f t="shared" si="11"/>
        <v>0</v>
      </c>
      <c r="L291" s="20"/>
      <c r="M291" s="21"/>
      <c r="N291" s="144" t="str">
        <f t="shared" si="12"/>
        <v/>
      </c>
    </row>
    <row r="292" spans="1:14" ht="21" customHeight="1">
      <c r="A292" s="300"/>
      <c r="B292" s="305">
        <v>281</v>
      </c>
      <c r="C292" s="4"/>
      <c r="D292" s="131"/>
      <c r="E292" s="142"/>
      <c r="F292" s="135"/>
      <c r="G292" s="136"/>
      <c r="H292" s="314" t="str">
        <f>IF(F292+G292=0,"","【"&amp;VLOOKUP(E292,マスタ!A:C,3,FALSE)&amp;"】"&amp;CHOOSE(F292,"運営費","事業費","会食費")&amp;" / "&amp;VLOOKUP(G292,科目!$A:$J,CHOOSE(F292,2,5,8,11),FALSE))</f>
        <v/>
      </c>
      <c r="I292" s="317"/>
      <c r="J292" s="318"/>
      <c r="K292" s="326">
        <f t="shared" si="11"/>
        <v>0</v>
      </c>
      <c r="L292" s="20"/>
      <c r="M292" s="21"/>
      <c r="N292" s="144" t="str">
        <f t="shared" si="12"/>
        <v/>
      </c>
    </row>
    <row r="293" spans="1:14" ht="21" customHeight="1">
      <c r="A293" s="300"/>
      <c r="B293" s="305">
        <v>282</v>
      </c>
      <c r="C293" s="4"/>
      <c r="D293" s="131"/>
      <c r="E293" s="142"/>
      <c r="F293" s="135"/>
      <c r="G293" s="136"/>
      <c r="H293" s="314" t="str">
        <f>IF(F293+G293=0,"","【"&amp;VLOOKUP(E293,マスタ!A:C,3,FALSE)&amp;"】"&amp;CHOOSE(F293,"運営費","事業費","会食費")&amp;" / "&amp;VLOOKUP(G293,科目!$A:$J,CHOOSE(F293,2,5,8,11),FALSE))</f>
        <v/>
      </c>
      <c r="I293" s="317"/>
      <c r="J293" s="318"/>
      <c r="K293" s="326">
        <f t="shared" si="11"/>
        <v>0</v>
      </c>
      <c r="L293" s="20"/>
      <c r="M293" s="21"/>
      <c r="N293" s="144" t="str">
        <f t="shared" si="12"/>
        <v/>
      </c>
    </row>
    <row r="294" spans="1:14" ht="21" customHeight="1">
      <c r="A294" s="300"/>
      <c r="B294" s="305">
        <v>283</v>
      </c>
      <c r="C294" s="4"/>
      <c r="D294" s="131"/>
      <c r="E294" s="142"/>
      <c r="F294" s="135"/>
      <c r="G294" s="136"/>
      <c r="H294" s="314" t="str">
        <f>IF(F294+G294=0,"","【"&amp;VLOOKUP(E294,マスタ!A:C,3,FALSE)&amp;"】"&amp;CHOOSE(F294,"運営費","事業費","会食費")&amp;" / "&amp;VLOOKUP(G294,科目!$A:$J,CHOOSE(F294,2,5,8,11),FALSE))</f>
        <v/>
      </c>
      <c r="I294" s="317"/>
      <c r="J294" s="318"/>
      <c r="K294" s="326">
        <f t="shared" si="11"/>
        <v>0</v>
      </c>
      <c r="L294" s="20"/>
      <c r="M294" s="21"/>
      <c r="N294" s="144" t="str">
        <f t="shared" si="12"/>
        <v/>
      </c>
    </row>
    <row r="295" spans="1:14" ht="21" customHeight="1">
      <c r="A295" s="300"/>
      <c r="B295" s="305">
        <v>284</v>
      </c>
      <c r="C295" s="4"/>
      <c r="D295" s="131"/>
      <c r="E295" s="142"/>
      <c r="F295" s="135"/>
      <c r="G295" s="136"/>
      <c r="H295" s="314" t="str">
        <f>IF(F295+G295=0,"","【"&amp;VLOOKUP(E295,マスタ!A:C,3,FALSE)&amp;"】"&amp;CHOOSE(F295,"運営費","事業費","会食費")&amp;" / "&amp;VLOOKUP(G295,科目!$A:$J,CHOOSE(F295,2,5,8,11),FALSE))</f>
        <v/>
      </c>
      <c r="I295" s="317"/>
      <c r="J295" s="318"/>
      <c r="K295" s="326">
        <f t="shared" si="11"/>
        <v>0</v>
      </c>
      <c r="L295" s="20"/>
      <c r="M295" s="21"/>
      <c r="N295" s="144" t="str">
        <f t="shared" si="12"/>
        <v/>
      </c>
    </row>
    <row r="296" spans="1:14" ht="21" customHeight="1">
      <c r="A296" s="300"/>
      <c r="B296" s="305">
        <v>285</v>
      </c>
      <c r="C296" s="4"/>
      <c r="D296" s="131"/>
      <c r="E296" s="142"/>
      <c r="F296" s="135"/>
      <c r="G296" s="136"/>
      <c r="H296" s="314" t="str">
        <f>IF(F296+G296=0,"","【"&amp;VLOOKUP(E296,マスタ!A:C,3,FALSE)&amp;"】"&amp;CHOOSE(F296,"運営費","事業費","会食費")&amp;" / "&amp;VLOOKUP(G296,科目!$A:$J,CHOOSE(F296,2,5,8,11),FALSE))</f>
        <v/>
      </c>
      <c r="I296" s="317"/>
      <c r="J296" s="318"/>
      <c r="K296" s="326">
        <f t="shared" si="11"/>
        <v>0</v>
      </c>
      <c r="L296" s="20"/>
      <c r="M296" s="21"/>
      <c r="N296" s="144" t="str">
        <f t="shared" si="12"/>
        <v/>
      </c>
    </row>
    <row r="297" spans="1:14" ht="21" customHeight="1">
      <c r="A297" s="300"/>
      <c r="B297" s="305">
        <v>286</v>
      </c>
      <c r="C297" s="4"/>
      <c r="D297" s="131"/>
      <c r="E297" s="142"/>
      <c r="F297" s="135"/>
      <c r="G297" s="136"/>
      <c r="H297" s="314" t="str">
        <f>IF(F297+G297=0,"","【"&amp;VLOOKUP(E297,マスタ!A:C,3,FALSE)&amp;"】"&amp;CHOOSE(F297,"運営費","事業費","会食費")&amp;" / "&amp;VLOOKUP(G297,科目!$A:$J,CHOOSE(F297,2,5,8,11),FALSE))</f>
        <v/>
      </c>
      <c r="I297" s="317"/>
      <c r="J297" s="318"/>
      <c r="K297" s="326">
        <f t="shared" si="11"/>
        <v>0</v>
      </c>
      <c r="L297" s="20"/>
      <c r="M297" s="21"/>
      <c r="N297" s="144" t="str">
        <f t="shared" si="12"/>
        <v/>
      </c>
    </row>
    <row r="298" spans="1:14" ht="21" customHeight="1">
      <c r="A298" s="300"/>
      <c r="B298" s="305">
        <v>287</v>
      </c>
      <c r="C298" s="4"/>
      <c r="D298" s="131"/>
      <c r="E298" s="142"/>
      <c r="F298" s="135"/>
      <c r="G298" s="136"/>
      <c r="H298" s="314" t="str">
        <f>IF(F298+G298=0,"","【"&amp;VLOOKUP(E298,マスタ!A:C,3,FALSE)&amp;"】"&amp;CHOOSE(F298,"運営費","事業費","会食費")&amp;" / "&amp;VLOOKUP(G298,科目!$A:$J,CHOOSE(F298,2,5,8,11),FALSE))</f>
        <v/>
      </c>
      <c r="I298" s="317"/>
      <c r="J298" s="318"/>
      <c r="K298" s="326">
        <f t="shared" si="11"/>
        <v>0</v>
      </c>
      <c r="L298" s="20"/>
      <c r="M298" s="21"/>
      <c r="N298" s="144" t="str">
        <f t="shared" si="12"/>
        <v/>
      </c>
    </row>
    <row r="299" spans="1:14" ht="21" customHeight="1">
      <c r="A299" s="300"/>
      <c r="B299" s="305">
        <v>288</v>
      </c>
      <c r="C299" s="4"/>
      <c r="D299" s="131"/>
      <c r="E299" s="142"/>
      <c r="F299" s="135"/>
      <c r="G299" s="136"/>
      <c r="H299" s="314" t="str">
        <f>IF(F299+G299=0,"","【"&amp;VLOOKUP(E299,マスタ!A:C,3,FALSE)&amp;"】"&amp;CHOOSE(F299,"運営費","事業費","会食費")&amp;" / "&amp;VLOOKUP(G299,科目!$A:$J,CHOOSE(F299,2,5,8,11),FALSE))</f>
        <v/>
      </c>
      <c r="I299" s="317"/>
      <c r="J299" s="318"/>
      <c r="K299" s="326">
        <f t="shared" si="11"/>
        <v>0</v>
      </c>
      <c r="L299" s="20"/>
      <c r="M299" s="21"/>
      <c r="N299" s="144" t="str">
        <f t="shared" si="12"/>
        <v/>
      </c>
    </row>
    <row r="300" spans="1:14" ht="21" customHeight="1">
      <c r="A300" s="300"/>
      <c r="B300" s="305">
        <v>289</v>
      </c>
      <c r="C300" s="4"/>
      <c r="D300" s="131"/>
      <c r="E300" s="142"/>
      <c r="F300" s="135"/>
      <c r="G300" s="136"/>
      <c r="H300" s="314" t="str">
        <f>IF(F300+G300=0,"","【"&amp;VLOOKUP(E300,マスタ!A:C,3,FALSE)&amp;"】"&amp;CHOOSE(F300,"運営費","事業費","会食費")&amp;" / "&amp;VLOOKUP(G300,科目!$A:$J,CHOOSE(F300,2,5,8,11),FALSE))</f>
        <v/>
      </c>
      <c r="I300" s="317"/>
      <c r="J300" s="318"/>
      <c r="K300" s="326">
        <f t="shared" si="11"/>
        <v>0</v>
      </c>
      <c r="L300" s="20"/>
      <c r="M300" s="21"/>
      <c r="N300" s="144" t="str">
        <f t="shared" si="12"/>
        <v/>
      </c>
    </row>
    <row r="301" spans="1:14" ht="21" customHeight="1">
      <c r="A301" s="300"/>
      <c r="B301" s="305">
        <v>290</v>
      </c>
      <c r="C301" s="4"/>
      <c r="D301" s="131"/>
      <c r="E301" s="142"/>
      <c r="F301" s="135"/>
      <c r="G301" s="136"/>
      <c r="H301" s="314" t="str">
        <f>IF(F301+G301=0,"","【"&amp;VLOOKUP(E301,マスタ!A:C,3,FALSE)&amp;"】"&amp;CHOOSE(F301,"運営費","事業費","会食費")&amp;" / "&amp;VLOOKUP(G301,科目!$A:$J,CHOOSE(F301,2,5,8,11),FALSE))</f>
        <v/>
      </c>
      <c r="I301" s="317"/>
      <c r="J301" s="318"/>
      <c r="K301" s="326">
        <f t="shared" si="11"/>
        <v>0</v>
      </c>
      <c r="L301" s="20"/>
      <c r="M301" s="21"/>
      <c r="N301" s="144" t="str">
        <f t="shared" si="12"/>
        <v/>
      </c>
    </row>
    <row r="302" spans="1:14" ht="21" customHeight="1">
      <c r="A302" s="300"/>
      <c r="B302" s="305">
        <v>291</v>
      </c>
      <c r="C302" s="4"/>
      <c r="D302" s="131"/>
      <c r="E302" s="142"/>
      <c r="F302" s="135"/>
      <c r="G302" s="136"/>
      <c r="H302" s="314" t="str">
        <f>IF(F302+G302=0,"","【"&amp;VLOOKUP(E302,マスタ!A:C,3,FALSE)&amp;"】"&amp;CHOOSE(F302,"運営費","事業費","会食費")&amp;" / "&amp;VLOOKUP(G302,科目!$A:$J,CHOOSE(F302,2,5,8,11),FALSE))</f>
        <v/>
      </c>
      <c r="I302" s="317"/>
      <c r="J302" s="318"/>
      <c r="K302" s="326">
        <f t="shared" si="11"/>
        <v>0</v>
      </c>
      <c r="L302" s="20"/>
      <c r="M302" s="21"/>
      <c r="N302" s="144" t="str">
        <f t="shared" si="12"/>
        <v/>
      </c>
    </row>
    <row r="303" spans="1:14" ht="21" customHeight="1">
      <c r="A303" s="300"/>
      <c r="B303" s="305">
        <v>292</v>
      </c>
      <c r="C303" s="4"/>
      <c r="D303" s="131"/>
      <c r="E303" s="142"/>
      <c r="F303" s="135"/>
      <c r="G303" s="136"/>
      <c r="H303" s="314" t="str">
        <f>IF(F303+G303=0,"","【"&amp;VLOOKUP(E303,マスタ!A:C,3,FALSE)&amp;"】"&amp;CHOOSE(F303,"運営費","事業費","会食費")&amp;" / "&amp;VLOOKUP(G303,科目!$A:$J,CHOOSE(F303,2,5,8,11),FALSE))</f>
        <v/>
      </c>
      <c r="I303" s="317"/>
      <c r="J303" s="318"/>
      <c r="K303" s="326">
        <f t="shared" si="11"/>
        <v>0</v>
      </c>
      <c r="L303" s="20"/>
      <c r="M303" s="21"/>
      <c r="N303" s="144" t="str">
        <f t="shared" si="12"/>
        <v/>
      </c>
    </row>
    <row r="304" spans="1:14" ht="21" customHeight="1">
      <c r="A304" s="300"/>
      <c r="B304" s="305">
        <v>293</v>
      </c>
      <c r="C304" s="4"/>
      <c r="D304" s="131"/>
      <c r="E304" s="142"/>
      <c r="F304" s="135"/>
      <c r="G304" s="136"/>
      <c r="H304" s="314" t="str">
        <f>IF(F304+G304=0,"","【"&amp;VLOOKUP(E304,マスタ!A:C,3,FALSE)&amp;"】"&amp;CHOOSE(F304,"運営費","事業費","会食費")&amp;" / "&amp;VLOOKUP(G304,科目!$A:$J,CHOOSE(F304,2,5,8,11),FALSE))</f>
        <v/>
      </c>
      <c r="I304" s="317"/>
      <c r="J304" s="318"/>
      <c r="K304" s="326">
        <f t="shared" si="11"/>
        <v>0</v>
      </c>
      <c r="L304" s="20"/>
      <c r="M304" s="21"/>
      <c r="N304" s="144" t="str">
        <f t="shared" si="12"/>
        <v/>
      </c>
    </row>
    <row r="305" spans="1:14" ht="21" customHeight="1">
      <c r="A305" s="300"/>
      <c r="B305" s="305">
        <v>294</v>
      </c>
      <c r="C305" s="4"/>
      <c r="D305" s="131"/>
      <c r="E305" s="142"/>
      <c r="F305" s="135"/>
      <c r="G305" s="136"/>
      <c r="H305" s="314" t="str">
        <f>IF(F305+G305=0,"","【"&amp;VLOOKUP(E305,マスタ!A:C,3,FALSE)&amp;"】"&amp;CHOOSE(F305,"運営費","事業費","会食費")&amp;" / "&amp;VLOOKUP(G305,科目!$A:$J,CHOOSE(F305,2,5,8,11),FALSE))</f>
        <v/>
      </c>
      <c r="I305" s="317"/>
      <c r="J305" s="318"/>
      <c r="K305" s="326">
        <f t="shared" si="11"/>
        <v>0</v>
      </c>
      <c r="L305" s="20"/>
      <c r="M305" s="21"/>
      <c r="N305" s="144" t="str">
        <f t="shared" si="12"/>
        <v/>
      </c>
    </row>
    <row r="306" spans="1:14" ht="21" customHeight="1">
      <c r="A306" s="300"/>
      <c r="B306" s="305">
        <v>295</v>
      </c>
      <c r="C306" s="4"/>
      <c r="D306" s="131"/>
      <c r="E306" s="142"/>
      <c r="F306" s="135"/>
      <c r="G306" s="136"/>
      <c r="H306" s="314" t="str">
        <f>IF(F306+G306=0,"","【"&amp;VLOOKUP(E306,マスタ!A:C,3,FALSE)&amp;"】"&amp;CHOOSE(F306,"運営費","事業費","会食費")&amp;" / "&amp;VLOOKUP(G306,科目!$A:$J,CHOOSE(F306,2,5,8,11),FALSE))</f>
        <v/>
      </c>
      <c r="I306" s="317"/>
      <c r="J306" s="318"/>
      <c r="K306" s="326">
        <f t="shared" si="11"/>
        <v>0</v>
      </c>
      <c r="L306" s="20"/>
      <c r="M306" s="21"/>
      <c r="N306" s="144" t="str">
        <f t="shared" si="12"/>
        <v/>
      </c>
    </row>
    <row r="307" spans="1:14" ht="21" customHeight="1">
      <c r="A307" s="300"/>
      <c r="B307" s="305">
        <v>296</v>
      </c>
      <c r="C307" s="4"/>
      <c r="D307" s="131"/>
      <c r="E307" s="142"/>
      <c r="F307" s="135"/>
      <c r="G307" s="136"/>
      <c r="H307" s="314" t="str">
        <f>IF(F307+G307=0,"","【"&amp;VLOOKUP(E307,マスタ!A:C,3,FALSE)&amp;"】"&amp;CHOOSE(F307,"運営費","事業費","会食費")&amp;" / "&amp;VLOOKUP(G307,科目!$A:$J,CHOOSE(F307,2,5,8,11),FALSE))</f>
        <v/>
      </c>
      <c r="I307" s="317"/>
      <c r="J307" s="318"/>
      <c r="K307" s="326">
        <f t="shared" si="11"/>
        <v>0</v>
      </c>
      <c r="L307" s="20"/>
      <c r="M307" s="21"/>
      <c r="N307" s="144" t="str">
        <f t="shared" si="12"/>
        <v/>
      </c>
    </row>
    <row r="308" spans="1:14" ht="21" customHeight="1">
      <c r="A308" s="300"/>
      <c r="B308" s="305">
        <v>297</v>
      </c>
      <c r="C308" s="4"/>
      <c r="D308" s="131"/>
      <c r="E308" s="142"/>
      <c r="F308" s="135"/>
      <c r="G308" s="136"/>
      <c r="H308" s="314" t="str">
        <f>IF(F308+G308=0,"","【"&amp;VLOOKUP(E308,マスタ!A:C,3,FALSE)&amp;"】"&amp;CHOOSE(F308,"運営費","事業費","会食費")&amp;" / "&amp;VLOOKUP(G308,科目!$A:$J,CHOOSE(F308,2,5,8,11),FALSE))</f>
        <v/>
      </c>
      <c r="I308" s="317"/>
      <c r="J308" s="318"/>
      <c r="K308" s="326">
        <f t="shared" si="11"/>
        <v>0</v>
      </c>
      <c r="L308" s="20"/>
      <c r="M308" s="21"/>
      <c r="N308" s="144" t="str">
        <f t="shared" si="12"/>
        <v/>
      </c>
    </row>
    <row r="309" spans="1:14" ht="21" customHeight="1">
      <c r="A309" s="300"/>
      <c r="B309" s="305">
        <v>298</v>
      </c>
      <c r="C309" s="4"/>
      <c r="D309" s="131"/>
      <c r="E309" s="142"/>
      <c r="F309" s="135"/>
      <c r="G309" s="136"/>
      <c r="H309" s="314" t="str">
        <f>IF(F309+G309=0,"","【"&amp;VLOOKUP(E309,マスタ!A:C,3,FALSE)&amp;"】"&amp;CHOOSE(F309,"運営費","事業費","会食費")&amp;" / "&amp;VLOOKUP(G309,科目!$A:$J,CHOOSE(F309,2,5,8,11),FALSE))</f>
        <v/>
      </c>
      <c r="I309" s="317"/>
      <c r="J309" s="318"/>
      <c r="K309" s="326">
        <f t="shared" si="11"/>
        <v>0</v>
      </c>
      <c r="L309" s="20"/>
      <c r="M309" s="21"/>
      <c r="N309" s="144" t="str">
        <f t="shared" si="12"/>
        <v/>
      </c>
    </row>
    <row r="310" spans="1:14" ht="21" customHeight="1">
      <c r="A310" s="300"/>
      <c r="B310" s="305">
        <v>299</v>
      </c>
      <c r="C310" s="4"/>
      <c r="D310" s="131"/>
      <c r="E310" s="142"/>
      <c r="F310" s="135"/>
      <c r="G310" s="136"/>
      <c r="H310" s="314" t="str">
        <f>IF(F310+G310=0,"","【"&amp;VLOOKUP(E310,マスタ!A:C,3,FALSE)&amp;"】"&amp;CHOOSE(F310,"運営費","事業費","会食費")&amp;" / "&amp;VLOOKUP(G310,科目!$A:$J,CHOOSE(F310,2,5,8,11),FALSE))</f>
        <v/>
      </c>
      <c r="I310" s="317"/>
      <c r="J310" s="318"/>
      <c r="K310" s="326">
        <f t="shared" si="11"/>
        <v>0</v>
      </c>
      <c r="L310" s="20"/>
      <c r="M310" s="21"/>
      <c r="N310" s="144" t="str">
        <f t="shared" si="12"/>
        <v/>
      </c>
    </row>
    <row r="311" spans="1:14" ht="21" customHeight="1">
      <c r="A311" s="300"/>
      <c r="B311" s="305">
        <v>300</v>
      </c>
      <c r="C311" s="4"/>
      <c r="D311" s="131"/>
      <c r="E311" s="142"/>
      <c r="F311" s="135"/>
      <c r="G311" s="136"/>
      <c r="H311" s="314" t="str">
        <f>IF(F311+G311=0,"","【"&amp;VLOOKUP(E311,マスタ!A:C,3,FALSE)&amp;"】"&amp;CHOOSE(F311,"運営費","事業費","会食費")&amp;" / "&amp;VLOOKUP(G311,科目!$A:$J,CHOOSE(F311,2,5,8,11),FALSE))</f>
        <v/>
      </c>
      <c r="I311" s="317"/>
      <c r="J311" s="318"/>
      <c r="K311" s="326">
        <f t="shared" si="11"/>
        <v>0</v>
      </c>
      <c r="L311" s="20"/>
      <c r="M311" s="21"/>
      <c r="N311" s="144" t="str">
        <f t="shared" si="12"/>
        <v/>
      </c>
    </row>
    <row r="312" spans="1:14" ht="21" customHeight="1">
      <c r="A312" s="300"/>
      <c r="B312" s="305">
        <v>301</v>
      </c>
      <c r="C312" s="4"/>
      <c r="D312" s="131"/>
      <c r="E312" s="142"/>
      <c r="F312" s="135"/>
      <c r="G312" s="136"/>
      <c r="H312" s="314" t="str">
        <f>IF(F312+G312=0,"","【"&amp;VLOOKUP(E312,マスタ!A:C,3,FALSE)&amp;"】"&amp;CHOOSE(F312,"運営費","事業費","会食費")&amp;" / "&amp;VLOOKUP(G312,科目!$A:$J,CHOOSE(F312,2,5,8,11),FALSE))</f>
        <v/>
      </c>
      <c r="I312" s="317"/>
      <c r="J312" s="318"/>
      <c r="K312" s="326">
        <f t="shared" si="11"/>
        <v>0</v>
      </c>
      <c r="L312" s="20"/>
      <c r="M312" s="21"/>
      <c r="N312" s="144" t="str">
        <f t="shared" si="12"/>
        <v/>
      </c>
    </row>
    <row r="313" spans="1:14" ht="21" customHeight="1">
      <c r="A313" s="300"/>
      <c r="B313" s="305">
        <v>302</v>
      </c>
      <c r="C313" s="4"/>
      <c r="D313" s="131"/>
      <c r="E313" s="142"/>
      <c r="F313" s="135"/>
      <c r="G313" s="136"/>
      <c r="H313" s="314" t="str">
        <f>IF(F313+G313=0,"","【"&amp;VLOOKUP(E313,マスタ!A:C,3,FALSE)&amp;"】"&amp;CHOOSE(F313,"運営費","事業費","会食費")&amp;" / "&amp;VLOOKUP(G313,科目!$A:$J,CHOOSE(F313,2,5,8,11),FALSE))</f>
        <v/>
      </c>
      <c r="I313" s="317"/>
      <c r="J313" s="318"/>
      <c r="K313" s="326">
        <f t="shared" si="11"/>
        <v>0</v>
      </c>
      <c r="L313" s="20"/>
      <c r="M313" s="21"/>
      <c r="N313" s="144" t="str">
        <f t="shared" si="12"/>
        <v/>
      </c>
    </row>
    <row r="314" spans="1:14" ht="21" customHeight="1">
      <c r="A314" s="300"/>
      <c r="B314" s="305">
        <v>303</v>
      </c>
      <c r="C314" s="4"/>
      <c r="D314" s="131"/>
      <c r="E314" s="142"/>
      <c r="F314" s="135"/>
      <c r="G314" s="136"/>
      <c r="H314" s="314" t="str">
        <f>IF(F314+G314=0,"","【"&amp;VLOOKUP(E314,マスタ!A:C,3,FALSE)&amp;"】"&amp;CHOOSE(F314,"運営費","事業費","会食費")&amp;" / "&amp;VLOOKUP(G314,科目!$A:$J,CHOOSE(F314,2,5,8,11),FALSE))</f>
        <v/>
      </c>
      <c r="I314" s="317"/>
      <c r="J314" s="318"/>
      <c r="K314" s="326">
        <f t="shared" si="11"/>
        <v>0</v>
      </c>
      <c r="L314" s="20"/>
      <c r="M314" s="21"/>
      <c r="N314" s="144" t="str">
        <f t="shared" si="12"/>
        <v/>
      </c>
    </row>
    <row r="315" spans="1:14" ht="21" customHeight="1">
      <c r="A315" s="300"/>
      <c r="B315" s="305">
        <v>304</v>
      </c>
      <c r="C315" s="4"/>
      <c r="D315" s="131"/>
      <c r="E315" s="142"/>
      <c r="F315" s="135"/>
      <c r="G315" s="136"/>
      <c r="H315" s="314" t="str">
        <f>IF(F315+G315=0,"","【"&amp;VLOOKUP(E315,マスタ!A:C,3,FALSE)&amp;"】"&amp;CHOOSE(F315,"運営費","事業費","会食費")&amp;" / "&amp;VLOOKUP(G315,科目!$A:$J,CHOOSE(F315,2,5,8,11),FALSE))</f>
        <v/>
      </c>
      <c r="I315" s="317"/>
      <c r="J315" s="318"/>
      <c r="K315" s="326">
        <f t="shared" si="11"/>
        <v>0</v>
      </c>
      <c r="L315" s="20"/>
      <c r="M315" s="21"/>
      <c r="N315" s="144" t="str">
        <f t="shared" si="12"/>
        <v/>
      </c>
    </row>
    <row r="316" spans="1:14" ht="21" customHeight="1">
      <c r="A316" s="300"/>
      <c r="B316" s="305">
        <v>305</v>
      </c>
      <c r="C316" s="4"/>
      <c r="D316" s="131"/>
      <c r="E316" s="142"/>
      <c r="F316" s="135"/>
      <c r="G316" s="136"/>
      <c r="H316" s="314" t="str">
        <f>IF(F316+G316=0,"","【"&amp;VLOOKUP(E316,マスタ!A:C,3,FALSE)&amp;"】"&amp;CHOOSE(F316,"運営費","事業費","会食費")&amp;" / "&amp;VLOOKUP(G316,科目!$A:$J,CHOOSE(F316,2,5,8,11),FALSE))</f>
        <v/>
      </c>
      <c r="I316" s="317"/>
      <c r="J316" s="318"/>
      <c r="K316" s="326">
        <f t="shared" si="11"/>
        <v>0</v>
      </c>
      <c r="L316" s="20"/>
      <c r="M316" s="21"/>
      <c r="N316" s="144" t="str">
        <f t="shared" si="12"/>
        <v/>
      </c>
    </row>
    <row r="317" spans="1:14" ht="21" customHeight="1">
      <c r="A317" s="300"/>
      <c r="B317" s="305">
        <v>306</v>
      </c>
      <c r="C317" s="4"/>
      <c r="D317" s="131"/>
      <c r="E317" s="142"/>
      <c r="F317" s="135"/>
      <c r="G317" s="136"/>
      <c r="H317" s="314" t="str">
        <f>IF(F317+G317=0,"","【"&amp;VLOOKUP(E317,マスタ!A:C,3,FALSE)&amp;"】"&amp;CHOOSE(F317,"運営費","事業費","会食費")&amp;" / "&amp;VLOOKUP(G317,科目!$A:$J,CHOOSE(F317,2,5,8,11),FALSE))</f>
        <v/>
      </c>
      <c r="I317" s="317"/>
      <c r="J317" s="318"/>
      <c r="K317" s="326">
        <f t="shared" si="11"/>
        <v>0</v>
      </c>
      <c r="L317" s="20"/>
      <c r="M317" s="21"/>
      <c r="N317" s="144" t="str">
        <f t="shared" si="12"/>
        <v/>
      </c>
    </row>
    <row r="318" spans="1:14" ht="21" customHeight="1">
      <c r="A318" s="300"/>
      <c r="B318" s="305">
        <v>307</v>
      </c>
      <c r="C318" s="4"/>
      <c r="D318" s="131"/>
      <c r="E318" s="142"/>
      <c r="F318" s="135"/>
      <c r="G318" s="136"/>
      <c r="H318" s="314" t="str">
        <f>IF(F318+G318=0,"","【"&amp;VLOOKUP(E318,マスタ!A:C,3,FALSE)&amp;"】"&amp;CHOOSE(F318,"運営費","事業費","会食費")&amp;" / "&amp;VLOOKUP(G318,科目!$A:$J,CHOOSE(F318,2,5,8,11),FALSE))</f>
        <v/>
      </c>
      <c r="I318" s="317"/>
      <c r="J318" s="318"/>
      <c r="K318" s="326">
        <f t="shared" si="11"/>
        <v>0</v>
      </c>
      <c r="L318" s="20"/>
      <c r="M318" s="21"/>
      <c r="N318" s="144" t="str">
        <f t="shared" si="12"/>
        <v/>
      </c>
    </row>
    <row r="319" spans="1:14" ht="21" customHeight="1">
      <c r="A319" s="300"/>
      <c r="B319" s="305">
        <v>308</v>
      </c>
      <c r="C319" s="4"/>
      <c r="D319" s="131"/>
      <c r="E319" s="142"/>
      <c r="F319" s="135"/>
      <c r="G319" s="136"/>
      <c r="H319" s="314" t="str">
        <f>IF(F319+G319=0,"","【"&amp;VLOOKUP(E319,マスタ!A:C,3,FALSE)&amp;"】"&amp;CHOOSE(F319,"運営費","事業費","会食費")&amp;" / "&amp;VLOOKUP(G319,科目!$A:$J,CHOOSE(F319,2,5,8,11),FALSE))</f>
        <v/>
      </c>
      <c r="I319" s="317"/>
      <c r="J319" s="318"/>
      <c r="K319" s="326">
        <f t="shared" si="11"/>
        <v>0</v>
      </c>
      <c r="L319" s="20"/>
      <c r="M319" s="21"/>
      <c r="N319" s="144" t="str">
        <f t="shared" si="12"/>
        <v/>
      </c>
    </row>
    <row r="320" spans="1:14" ht="21" customHeight="1">
      <c r="A320" s="300"/>
      <c r="B320" s="305">
        <v>309</v>
      </c>
      <c r="C320" s="4"/>
      <c r="D320" s="131"/>
      <c r="E320" s="142"/>
      <c r="F320" s="135"/>
      <c r="G320" s="136"/>
      <c r="H320" s="314" t="str">
        <f>IF(F320+G320=0,"","【"&amp;VLOOKUP(E320,マスタ!A:C,3,FALSE)&amp;"】"&amp;CHOOSE(F320,"運営費","事業費","会食費")&amp;" / "&amp;VLOOKUP(G320,科目!$A:$J,CHOOSE(F320,2,5,8,11),FALSE))</f>
        <v/>
      </c>
      <c r="I320" s="317"/>
      <c r="J320" s="318"/>
      <c r="K320" s="326">
        <f t="shared" si="11"/>
        <v>0</v>
      </c>
      <c r="L320" s="20"/>
      <c r="M320" s="21"/>
      <c r="N320" s="144" t="str">
        <f t="shared" si="12"/>
        <v/>
      </c>
    </row>
    <row r="321" spans="1:14" ht="21" customHeight="1">
      <c r="A321" s="300"/>
      <c r="B321" s="305">
        <v>310</v>
      </c>
      <c r="C321" s="4"/>
      <c r="D321" s="131"/>
      <c r="E321" s="142"/>
      <c r="F321" s="135"/>
      <c r="G321" s="136"/>
      <c r="H321" s="314" t="str">
        <f>IF(F321+G321=0,"","【"&amp;VLOOKUP(E321,マスタ!A:C,3,FALSE)&amp;"】"&amp;CHOOSE(F321,"運営費","事業費","会食費")&amp;" / "&amp;VLOOKUP(G321,科目!$A:$J,CHOOSE(F321,2,5,8,11),FALSE))</f>
        <v/>
      </c>
      <c r="I321" s="317"/>
      <c r="J321" s="318"/>
      <c r="K321" s="326">
        <f t="shared" si="11"/>
        <v>0</v>
      </c>
      <c r="L321" s="20"/>
      <c r="M321" s="21"/>
      <c r="N321" s="144" t="str">
        <f t="shared" si="12"/>
        <v/>
      </c>
    </row>
    <row r="322" spans="1:14" ht="21" customHeight="1">
      <c r="A322" s="300"/>
      <c r="B322" s="305">
        <v>311</v>
      </c>
      <c r="C322" s="4"/>
      <c r="D322" s="131"/>
      <c r="E322" s="142"/>
      <c r="F322" s="135"/>
      <c r="G322" s="136"/>
      <c r="H322" s="314" t="str">
        <f>IF(F322+G322=0,"","【"&amp;VLOOKUP(E322,マスタ!A:C,3,FALSE)&amp;"】"&amp;CHOOSE(F322,"運営費","事業費","会食費")&amp;" / "&amp;VLOOKUP(G322,科目!$A:$J,CHOOSE(F322,2,5,8,11),FALSE))</f>
        <v/>
      </c>
      <c r="I322" s="317"/>
      <c r="J322" s="318"/>
      <c r="K322" s="326">
        <f t="shared" si="11"/>
        <v>0</v>
      </c>
      <c r="L322" s="20"/>
      <c r="M322" s="21"/>
      <c r="N322" s="144" t="str">
        <f t="shared" si="12"/>
        <v/>
      </c>
    </row>
    <row r="323" spans="1:14" ht="21" customHeight="1">
      <c r="A323" s="300"/>
      <c r="B323" s="305">
        <v>312</v>
      </c>
      <c r="C323" s="4"/>
      <c r="D323" s="131"/>
      <c r="E323" s="142"/>
      <c r="F323" s="135"/>
      <c r="G323" s="136"/>
      <c r="H323" s="314" t="str">
        <f>IF(F323+G323=0,"","【"&amp;VLOOKUP(E323,マスタ!A:C,3,FALSE)&amp;"】"&amp;CHOOSE(F323,"運営費","事業費","会食費")&amp;" / "&amp;VLOOKUP(G323,科目!$A:$J,CHOOSE(F323,2,5,8,11),FALSE))</f>
        <v/>
      </c>
      <c r="I323" s="317"/>
      <c r="J323" s="318"/>
      <c r="K323" s="326">
        <f t="shared" si="11"/>
        <v>0</v>
      </c>
      <c r="L323" s="20"/>
      <c r="M323" s="21"/>
      <c r="N323" s="144" t="str">
        <f t="shared" si="12"/>
        <v/>
      </c>
    </row>
    <row r="324" spans="1:14" ht="21" customHeight="1">
      <c r="A324" s="300"/>
      <c r="B324" s="305">
        <v>313</v>
      </c>
      <c r="C324" s="4"/>
      <c r="D324" s="131"/>
      <c r="E324" s="142"/>
      <c r="F324" s="135"/>
      <c r="G324" s="136"/>
      <c r="H324" s="314" t="str">
        <f>IF(F324+G324=0,"","【"&amp;VLOOKUP(E324,マスタ!A:C,3,FALSE)&amp;"】"&amp;CHOOSE(F324,"運営費","事業費","会食費")&amp;" / "&amp;VLOOKUP(G324,科目!$A:$J,CHOOSE(F324,2,5,8,11),FALSE))</f>
        <v/>
      </c>
      <c r="I324" s="317"/>
      <c r="J324" s="318"/>
      <c r="K324" s="326">
        <f t="shared" si="11"/>
        <v>0</v>
      </c>
      <c r="L324" s="20"/>
      <c r="M324" s="21"/>
      <c r="N324" s="144" t="str">
        <f t="shared" si="12"/>
        <v/>
      </c>
    </row>
    <row r="325" spans="1:14" ht="21" customHeight="1">
      <c r="A325" s="300"/>
      <c r="B325" s="305">
        <v>314</v>
      </c>
      <c r="C325" s="4"/>
      <c r="D325" s="131"/>
      <c r="E325" s="142"/>
      <c r="F325" s="135"/>
      <c r="G325" s="136"/>
      <c r="H325" s="314" t="str">
        <f>IF(F325+G325=0,"","【"&amp;VLOOKUP(E325,マスタ!A:C,3,FALSE)&amp;"】"&amp;CHOOSE(F325,"運営費","事業費","会食費")&amp;" / "&amp;VLOOKUP(G325,科目!$A:$J,CHOOSE(F325,2,5,8,11),FALSE))</f>
        <v/>
      </c>
      <c r="I325" s="317"/>
      <c r="J325" s="318"/>
      <c r="K325" s="326">
        <f t="shared" si="11"/>
        <v>0</v>
      </c>
      <c r="L325" s="20"/>
      <c r="M325" s="21"/>
      <c r="N325" s="144" t="str">
        <f t="shared" si="12"/>
        <v/>
      </c>
    </row>
    <row r="326" spans="1:14" ht="21" customHeight="1">
      <c r="A326" s="300"/>
      <c r="B326" s="305">
        <v>315</v>
      </c>
      <c r="C326" s="4"/>
      <c r="D326" s="131"/>
      <c r="E326" s="142"/>
      <c r="F326" s="135"/>
      <c r="G326" s="136"/>
      <c r="H326" s="314" t="str">
        <f>IF(F326+G326=0,"","【"&amp;VLOOKUP(E326,マスタ!A:C,3,FALSE)&amp;"】"&amp;CHOOSE(F326,"運営費","事業費","会食費")&amp;" / "&amp;VLOOKUP(G326,科目!$A:$J,CHOOSE(F326,2,5,8,11),FALSE))</f>
        <v/>
      </c>
      <c r="I326" s="317"/>
      <c r="J326" s="318"/>
      <c r="K326" s="326">
        <f t="shared" si="11"/>
        <v>0</v>
      </c>
      <c r="L326" s="20"/>
      <c r="M326" s="21"/>
      <c r="N326" s="144" t="str">
        <f t="shared" si="12"/>
        <v/>
      </c>
    </row>
    <row r="327" spans="1:14" ht="21" customHeight="1">
      <c r="A327" s="300"/>
      <c r="B327" s="305">
        <v>316</v>
      </c>
      <c r="C327" s="4"/>
      <c r="D327" s="131"/>
      <c r="E327" s="142"/>
      <c r="F327" s="135"/>
      <c r="G327" s="136"/>
      <c r="H327" s="314" t="str">
        <f>IF(F327+G327=0,"","【"&amp;VLOOKUP(E327,マスタ!A:C,3,FALSE)&amp;"】"&amp;CHOOSE(F327,"運営費","事業費","会食費")&amp;" / "&amp;VLOOKUP(G327,科目!$A:$J,CHOOSE(F327,2,5,8,11),FALSE))</f>
        <v/>
      </c>
      <c r="I327" s="317"/>
      <c r="J327" s="318"/>
      <c r="K327" s="326">
        <f t="shared" si="11"/>
        <v>0</v>
      </c>
      <c r="L327" s="20"/>
      <c r="M327" s="21"/>
      <c r="N327" s="144" t="str">
        <f t="shared" si="12"/>
        <v/>
      </c>
    </row>
    <row r="328" spans="1:14" ht="21" customHeight="1">
      <c r="A328" s="300"/>
      <c r="B328" s="305">
        <v>317</v>
      </c>
      <c r="C328" s="4"/>
      <c r="D328" s="131"/>
      <c r="E328" s="142"/>
      <c r="F328" s="135"/>
      <c r="G328" s="136"/>
      <c r="H328" s="314" t="str">
        <f>IF(F328+G328=0,"","【"&amp;VLOOKUP(E328,マスタ!A:C,3,FALSE)&amp;"】"&amp;CHOOSE(F328,"運営費","事業費","会食費")&amp;" / "&amp;VLOOKUP(G328,科目!$A:$J,CHOOSE(F328,2,5,8,11),FALSE))</f>
        <v/>
      </c>
      <c r="I328" s="317"/>
      <c r="J328" s="318"/>
      <c r="K328" s="326">
        <f t="shared" si="11"/>
        <v>0</v>
      </c>
      <c r="L328" s="20"/>
      <c r="M328" s="21"/>
      <c r="N328" s="144" t="str">
        <f t="shared" si="12"/>
        <v/>
      </c>
    </row>
    <row r="329" spans="1:14" ht="21" customHeight="1">
      <c r="A329" s="300"/>
      <c r="B329" s="305">
        <v>318</v>
      </c>
      <c r="C329" s="4"/>
      <c r="D329" s="131"/>
      <c r="E329" s="142"/>
      <c r="F329" s="135"/>
      <c r="G329" s="136"/>
      <c r="H329" s="314" t="str">
        <f>IF(F329+G329=0,"","【"&amp;VLOOKUP(E329,マスタ!A:C,3,FALSE)&amp;"】"&amp;CHOOSE(F329,"運営費","事業費","会食費")&amp;" / "&amp;VLOOKUP(G329,科目!$A:$J,CHOOSE(F329,2,5,8,11),FALSE))</f>
        <v/>
      </c>
      <c r="I329" s="317"/>
      <c r="J329" s="318"/>
      <c r="K329" s="326">
        <f t="shared" si="11"/>
        <v>0</v>
      </c>
      <c r="L329" s="20"/>
      <c r="M329" s="21"/>
      <c r="N329" s="144" t="str">
        <f t="shared" si="12"/>
        <v/>
      </c>
    </row>
    <row r="330" spans="1:14" ht="21" customHeight="1">
      <c r="A330" s="300"/>
      <c r="B330" s="305">
        <v>319</v>
      </c>
      <c r="C330" s="4"/>
      <c r="D330" s="131"/>
      <c r="E330" s="142"/>
      <c r="F330" s="135"/>
      <c r="G330" s="136"/>
      <c r="H330" s="314" t="str">
        <f>IF(F330+G330=0,"","【"&amp;VLOOKUP(E330,マスタ!A:C,3,FALSE)&amp;"】"&amp;CHOOSE(F330,"運営費","事業費","会食費")&amp;" / "&amp;VLOOKUP(G330,科目!$A:$J,CHOOSE(F330,2,5,8,11),FALSE))</f>
        <v/>
      </c>
      <c r="I330" s="317"/>
      <c r="J330" s="318"/>
      <c r="K330" s="326">
        <f t="shared" si="11"/>
        <v>0</v>
      </c>
      <c r="L330" s="20"/>
      <c r="M330" s="21"/>
      <c r="N330" s="144" t="str">
        <f t="shared" si="12"/>
        <v/>
      </c>
    </row>
    <row r="331" spans="1:14" ht="21" customHeight="1">
      <c r="A331" s="300"/>
      <c r="B331" s="305">
        <v>320</v>
      </c>
      <c r="C331" s="4"/>
      <c r="D331" s="131"/>
      <c r="E331" s="142"/>
      <c r="F331" s="135"/>
      <c r="G331" s="136"/>
      <c r="H331" s="314" t="str">
        <f>IF(F331+G331=0,"","【"&amp;VLOOKUP(E331,マスタ!A:C,3,FALSE)&amp;"】"&amp;CHOOSE(F331,"運営費","事業費","会食費")&amp;" / "&amp;VLOOKUP(G331,科目!$A:$J,CHOOSE(F331,2,5,8,11),FALSE))</f>
        <v/>
      </c>
      <c r="I331" s="317"/>
      <c r="J331" s="318"/>
      <c r="K331" s="326">
        <f t="shared" si="11"/>
        <v>0</v>
      </c>
      <c r="L331" s="20"/>
      <c r="M331" s="21"/>
      <c r="N331" s="144" t="str">
        <f t="shared" si="12"/>
        <v/>
      </c>
    </row>
    <row r="332" spans="1:14" ht="21" customHeight="1">
      <c r="A332" s="300"/>
      <c r="B332" s="305">
        <v>321</v>
      </c>
      <c r="C332" s="4"/>
      <c r="D332" s="131"/>
      <c r="E332" s="142"/>
      <c r="F332" s="135"/>
      <c r="G332" s="136"/>
      <c r="H332" s="314" t="str">
        <f>IF(F332+G332=0,"","【"&amp;VLOOKUP(E332,マスタ!A:C,3,FALSE)&amp;"】"&amp;CHOOSE(F332,"運営費","事業費","会食費")&amp;" / "&amp;VLOOKUP(G332,科目!$A:$J,CHOOSE(F332,2,5,8,11),FALSE))</f>
        <v/>
      </c>
      <c r="I332" s="317"/>
      <c r="J332" s="318"/>
      <c r="K332" s="326">
        <f t="shared" ref="K332:K395" si="13">IF(AND(DATE(IF(C332&lt;7,$P$13+1,$P$13),C332,D332)&lt;=$P$15,DATE(IF(C332&lt;7,$P$13+1,$P$13),C332,D332)&gt;=$P$14),1,0)</f>
        <v>0</v>
      </c>
      <c r="L332" s="20"/>
      <c r="M332" s="21"/>
      <c r="N332" s="144" t="str">
        <f t="shared" si="12"/>
        <v/>
      </c>
    </row>
    <row r="333" spans="1:14" ht="21" customHeight="1">
      <c r="A333" s="300"/>
      <c r="B333" s="305">
        <v>322</v>
      </c>
      <c r="C333" s="4"/>
      <c r="D333" s="131"/>
      <c r="E333" s="142"/>
      <c r="F333" s="135"/>
      <c r="G333" s="136"/>
      <c r="H333" s="314" t="str">
        <f>IF(F333+G333=0,"","【"&amp;VLOOKUP(E333,マスタ!A:C,3,FALSE)&amp;"】"&amp;CHOOSE(F333,"運営費","事業費","会食費")&amp;" / "&amp;VLOOKUP(G333,科目!$A:$J,CHOOSE(F333,2,5,8,11),FALSE))</f>
        <v/>
      </c>
      <c r="I333" s="317"/>
      <c r="J333" s="318"/>
      <c r="K333" s="326">
        <f t="shared" si="13"/>
        <v>0</v>
      </c>
      <c r="L333" s="20"/>
      <c r="M333" s="21"/>
      <c r="N333" s="144" t="str">
        <f t="shared" ref="N333:N396" si="14">IF(G333="","",N332+M333-L333)</f>
        <v/>
      </c>
    </row>
    <row r="334" spans="1:14" ht="21" customHeight="1">
      <c r="A334" s="300"/>
      <c r="B334" s="305">
        <v>323</v>
      </c>
      <c r="C334" s="4"/>
      <c r="D334" s="131"/>
      <c r="E334" s="142"/>
      <c r="F334" s="135"/>
      <c r="G334" s="136"/>
      <c r="H334" s="314" t="str">
        <f>IF(F334+G334=0,"","【"&amp;VLOOKUP(E334,マスタ!A:C,3,FALSE)&amp;"】"&amp;CHOOSE(F334,"運営費","事業費","会食費")&amp;" / "&amp;VLOOKUP(G334,科目!$A:$J,CHOOSE(F334,2,5,8,11),FALSE))</f>
        <v/>
      </c>
      <c r="I334" s="317"/>
      <c r="J334" s="318"/>
      <c r="K334" s="326">
        <f t="shared" si="13"/>
        <v>0</v>
      </c>
      <c r="L334" s="20"/>
      <c r="M334" s="21"/>
      <c r="N334" s="144" t="str">
        <f t="shared" si="14"/>
        <v/>
      </c>
    </row>
    <row r="335" spans="1:14" ht="21" customHeight="1">
      <c r="A335" s="300"/>
      <c r="B335" s="305">
        <v>324</v>
      </c>
      <c r="C335" s="4"/>
      <c r="D335" s="131"/>
      <c r="E335" s="142"/>
      <c r="F335" s="135"/>
      <c r="G335" s="136"/>
      <c r="H335" s="314" t="str">
        <f>IF(F335+G335=0,"","【"&amp;VLOOKUP(E335,マスタ!A:C,3,FALSE)&amp;"】"&amp;CHOOSE(F335,"運営費","事業費","会食費")&amp;" / "&amp;VLOOKUP(G335,科目!$A:$J,CHOOSE(F335,2,5,8,11),FALSE))</f>
        <v/>
      </c>
      <c r="I335" s="317"/>
      <c r="J335" s="318"/>
      <c r="K335" s="326">
        <f t="shared" si="13"/>
        <v>0</v>
      </c>
      <c r="L335" s="20"/>
      <c r="M335" s="21"/>
      <c r="N335" s="144" t="str">
        <f t="shared" si="14"/>
        <v/>
      </c>
    </row>
    <row r="336" spans="1:14" ht="21" customHeight="1">
      <c r="A336" s="300"/>
      <c r="B336" s="305">
        <v>325</v>
      </c>
      <c r="C336" s="4"/>
      <c r="D336" s="131"/>
      <c r="E336" s="142"/>
      <c r="F336" s="135"/>
      <c r="G336" s="136"/>
      <c r="H336" s="314" t="str">
        <f>IF(F336+G336=0,"","【"&amp;VLOOKUP(E336,マスタ!A:C,3,FALSE)&amp;"】"&amp;CHOOSE(F336,"運営費","事業費","会食費")&amp;" / "&amp;VLOOKUP(G336,科目!$A:$J,CHOOSE(F336,2,5,8,11),FALSE))</f>
        <v/>
      </c>
      <c r="I336" s="317"/>
      <c r="J336" s="318"/>
      <c r="K336" s="326">
        <f t="shared" si="13"/>
        <v>0</v>
      </c>
      <c r="L336" s="20"/>
      <c r="M336" s="21"/>
      <c r="N336" s="144" t="str">
        <f t="shared" si="14"/>
        <v/>
      </c>
    </row>
    <row r="337" spans="1:14" ht="21" customHeight="1">
      <c r="A337" s="300"/>
      <c r="B337" s="305">
        <v>326</v>
      </c>
      <c r="C337" s="4"/>
      <c r="D337" s="131"/>
      <c r="E337" s="142"/>
      <c r="F337" s="135"/>
      <c r="G337" s="136"/>
      <c r="H337" s="314" t="str">
        <f>IF(F337+G337=0,"","【"&amp;VLOOKUP(E337,マスタ!A:C,3,FALSE)&amp;"】"&amp;CHOOSE(F337,"運営費","事業費","会食費")&amp;" / "&amp;VLOOKUP(G337,科目!$A:$J,CHOOSE(F337,2,5,8,11),FALSE))</f>
        <v/>
      </c>
      <c r="I337" s="317"/>
      <c r="J337" s="318"/>
      <c r="K337" s="326">
        <f t="shared" si="13"/>
        <v>0</v>
      </c>
      <c r="L337" s="20"/>
      <c r="M337" s="21"/>
      <c r="N337" s="144" t="str">
        <f t="shared" si="14"/>
        <v/>
      </c>
    </row>
    <row r="338" spans="1:14" ht="21" customHeight="1">
      <c r="A338" s="300"/>
      <c r="B338" s="305">
        <v>327</v>
      </c>
      <c r="C338" s="4"/>
      <c r="D338" s="131"/>
      <c r="E338" s="142"/>
      <c r="F338" s="135"/>
      <c r="G338" s="136"/>
      <c r="H338" s="314" t="str">
        <f>IF(F338+G338=0,"","【"&amp;VLOOKUP(E338,マスタ!A:C,3,FALSE)&amp;"】"&amp;CHOOSE(F338,"運営費","事業費","会食費")&amp;" / "&amp;VLOOKUP(G338,科目!$A:$J,CHOOSE(F338,2,5,8,11),FALSE))</f>
        <v/>
      </c>
      <c r="I338" s="317"/>
      <c r="J338" s="318"/>
      <c r="K338" s="326">
        <f t="shared" si="13"/>
        <v>0</v>
      </c>
      <c r="L338" s="20"/>
      <c r="M338" s="21"/>
      <c r="N338" s="144" t="str">
        <f t="shared" si="14"/>
        <v/>
      </c>
    </row>
    <row r="339" spans="1:14" ht="21" customHeight="1">
      <c r="A339" s="300"/>
      <c r="B339" s="305">
        <v>328</v>
      </c>
      <c r="C339" s="4"/>
      <c r="D339" s="131"/>
      <c r="E339" s="142"/>
      <c r="F339" s="135"/>
      <c r="G339" s="136"/>
      <c r="H339" s="314" t="str">
        <f>IF(F339+G339=0,"","【"&amp;VLOOKUP(E339,マスタ!A:C,3,FALSE)&amp;"】"&amp;CHOOSE(F339,"運営費","事業費","会食費")&amp;" / "&amp;VLOOKUP(G339,科目!$A:$J,CHOOSE(F339,2,5,8,11),FALSE))</f>
        <v/>
      </c>
      <c r="I339" s="317"/>
      <c r="J339" s="318"/>
      <c r="K339" s="326">
        <f t="shared" si="13"/>
        <v>0</v>
      </c>
      <c r="L339" s="20"/>
      <c r="M339" s="21"/>
      <c r="N339" s="144" t="str">
        <f t="shared" si="14"/>
        <v/>
      </c>
    </row>
    <row r="340" spans="1:14" ht="21" customHeight="1">
      <c r="A340" s="300"/>
      <c r="B340" s="305">
        <v>329</v>
      </c>
      <c r="C340" s="4"/>
      <c r="D340" s="131"/>
      <c r="E340" s="142"/>
      <c r="F340" s="135"/>
      <c r="G340" s="136"/>
      <c r="H340" s="314" t="str">
        <f>IF(F340+G340=0,"","【"&amp;VLOOKUP(E340,マスタ!A:C,3,FALSE)&amp;"】"&amp;CHOOSE(F340,"運営費","事業費","会食費")&amp;" / "&amp;VLOOKUP(G340,科目!$A:$J,CHOOSE(F340,2,5,8,11),FALSE))</f>
        <v/>
      </c>
      <c r="I340" s="317"/>
      <c r="J340" s="318"/>
      <c r="K340" s="326">
        <f t="shared" si="13"/>
        <v>0</v>
      </c>
      <c r="L340" s="20"/>
      <c r="M340" s="21"/>
      <c r="N340" s="144" t="str">
        <f t="shared" si="14"/>
        <v/>
      </c>
    </row>
    <row r="341" spans="1:14" ht="21" customHeight="1">
      <c r="A341" s="300"/>
      <c r="B341" s="305">
        <v>330</v>
      </c>
      <c r="C341" s="4"/>
      <c r="D341" s="131"/>
      <c r="E341" s="142"/>
      <c r="F341" s="135"/>
      <c r="G341" s="136"/>
      <c r="H341" s="314" t="str">
        <f>IF(F341+G341=0,"","【"&amp;VLOOKUP(E341,マスタ!A:C,3,FALSE)&amp;"】"&amp;CHOOSE(F341,"運営費","事業費","会食費")&amp;" / "&amp;VLOOKUP(G341,科目!$A:$J,CHOOSE(F341,2,5,8,11),FALSE))</f>
        <v/>
      </c>
      <c r="I341" s="317"/>
      <c r="J341" s="318"/>
      <c r="K341" s="326">
        <f t="shared" si="13"/>
        <v>0</v>
      </c>
      <c r="L341" s="20"/>
      <c r="M341" s="21"/>
      <c r="N341" s="144" t="str">
        <f t="shared" si="14"/>
        <v/>
      </c>
    </row>
    <row r="342" spans="1:14" ht="21" customHeight="1">
      <c r="A342" s="300"/>
      <c r="B342" s="305">
        <v>331</v>
      </c>
      <c r="C342" s="4"/>
      <c r="D342" s="131"/>
      <c r="E342" s="142"/>
      <c r="F342" s="135"/>
      <c r="G342" s="136"/>
      <c r="H342" s="314" t="str">
        <f>IF(F342+G342=0,"","【"&amp;VLOOKUP(E342,マスタ!A:C,3,FALSE)&amp;"】"&amp;CHOOSE(F342,"運営費","事業費","会食費")&amp;" / "&amp;VLOOKUP(G342,科目!$A:$J,CHOOSE(F342,2,5,8,11),FALSE))</f>
        <v/>
      </c>
      <c r="I342" s="317"/>
      <c r="J342" s="318"/>
      <c r="K342" s="326">
        <f t="shared" si="13"/>
        <v>0</v>
      </c>
      <c r="L342" s="20"/>
      <c r="M342" s="21"/>
      <c r="N342" s="144" t="str">
        <f t="shared" si="14"/>
        <v/>
      </c>
    </row>
    <row r="343" spans="1:14" ht="21" customHeight="1">
      <c r="A343" s="300"/>
      <c r="B343" s="305">
        <v>332</v>
      </c>
      <c r="C343" s="4"/>
      <c r="D343" s="131"/>
      <c r="E343" s="142"/>
      <c r="F343" s="135"/>
      <c r="G343" s="136"/>
      <c r="H343" s="314" t="str">
        <f>IF(F343+G343=0,"","【"&amp;VLOOKUP(E343,マスタ!A:C,3,FALSE)&amp;"】"&amp;CHOOSE(F343,"運営費","事業費","会食費")&amp;" / "&amp;VLOOKUP(G343,科目!$A:$J,CHOOSE(F343,2,5,8,11),FALSE))</f>
        <v/>
      </c>
      <c r="I343" s="317"/>
      <c r="J343" s="318"/>
      <c r="K343" s="326">
        <f t="shared" si="13"/>
        <v>0</v>
      </c>
      <c r="L343" s="20"/>
      <c r="M343" s="21"/>
      <c r="N343" s="144" t="str">
        <f t="shared" si="14"/>
        <v/>
      </c>
    </row>
    <row r="344" spans="1:14" ht="21" customHeight="1">
      <c r="A344" s="300"/>
      <c r="B344" s="305">
        <v>333</v>
      </c>
      <c r="C344" s="4"/>
      <c r="D344" s="131"/>
      <c r="E344" s="142"/>
      <c r="F344" s="135"/>
      <c r="G344" s="136"/>
      <c r="H344" s="314" t="str">
        <f>IF(F344+G344=0,"","【"&amp;VLOOKUP(E344,マスタ!A:C,3,FALSE)&amp;"】"&amp;CHOOSE(F344,"運営費","事業費","会食費")&amp;" / "&amp;VLOOKUP(G344,科目!$A:$J,CHOOSE(F344,2,5,8,11),FALSE))</f>
        <v/>
      </c>
      <c r="I344" s="317"/>
      <c r="J344" s="318"/>
      <c r="K344" s="326">
        <f t="shared" si="13"/>
        <v>0</v>
      </c>
      <c r="L344" s="20"/>
      <c r="M344" s="21"/>
      <c r="N344" s="144" t="str">
        <f t="shared" si="14"/>
        <v/>
      </c>
    </row>
    <row r="345" spans="1:14" ht="21" customHeight="1">
      <c r="A345" s="300"/>
      <c r="B345" s="305">
        <v>334</v>
      </c>
      <c r="C345" s="4"/>
      <c r="D345" s="131"/>
      <c r="E345" s="142"/>
      <c r="F345" s="135"/>
      <c r="G345" s="136"/>
      <c r="H345" s="314" t="str">
        <f>IF(F345+G345=0,"","【"&amp;VLOOKUP(E345,マスタ!A:C,3,FALSE)&amp;"】"&amp;CHOOSE(F345,"運営費","事業費","会食費")&amp;" / "&amp;VLOOKUP(G345,科目!$A:$J,CHOOSE(F345,2,5,8,11),FALSE))</f>
        <v/>
      </c>
      <c r="I345" s="317"/>
      <c r="J345" s="318"/>
      <c r="K345" s="326">
        <f t="shared" si="13"/>
        <v>0</v>
      </c>
      <c r="L345" s="20"/>
      <c r="M345" s="21"/>
      <c r="N345" s="144" t="str">
        <f t="shared" si="14"/>
        <v/>
      </c>
    </row>
    <row r="346" spans="1:14" ht="21" customHeight="1">
      <c r="A346" s="300"/>
      <c r="B346" s="305">
        <v>335</v>
      </c>
      <c r="C346" s="4"/>
      <c r="D346" s="131"/>
      <c r="E346" s="142"/>
      <c r="F346" s="135"/>
      <c r="G346" s="136"/>
      <c r="H346" s="314" t="str">
        <f>IF(F346+G346=0,"","【"&amp;VLOOKUP(E346,マスタ!A:C,3,FALSE)&amp;"】"&amp;CHOOSE(F346,"運営費","事業費","会食費")&amp;" / "&amp;VLOOKUP(G346,科目!$A:$J,CHOOSE(F346,2,5,8,11),FALSE))</f>
        <v/>
      </c>
      <c r="I346" s="317"/>
      <c r="J346" s="318"/>
      <c r="K346" s="326">
        <f t="shared" si="13"/>
        <v>0</v>
      </c>
      <c r="L346" s="20"/>
      <c r="M346" s="21"/>
      <c r="N346" s="144" t="str">
        <f t="shared" si="14"/>
        <v/>
      </c>
    </row>
    <row r="347" spans="1:14" ht="21" customHeight="1">
      <c r="A347" s="300"/>
      <c r="B347" s="305">
        <v>336</v>
      </c>
      <c r="C347" s="4"/>
      <c r="D347" s="131"/>
      <c r="E347" s="142"/>
      <c r="F347" s="135"/>
      <c r="G347" s="136"/>
      <c r="H347" s="314" t="str">
        <f>IF(F347+G347=0,"","【"&amp;VLOOKUP(E347,マスタ!A:C,3,FALSE)&amp;"】"&amp;CHOOSE(F347,"運営費","事業費","会食費")&amp;" / "&amp;VLOOKUP(G347,科目!$A:$J,CHOOSE(F347,2,5,8,11),FALSE))</f>
        <v/>
      </c>
      <c r="I347" s="317"/>
      <c r="J347" s="318"/>
      <c r="K347" s="326">
        <f t="shared" si="13"/>
        <v>0</v>
      </c>
      <c r="L347" s="20"/>
      <c r="M347" s="21"/>
      <c r="N347" s="144" t="str">
        <f t="shared" si="14"/>
        <v/>
      </c>
    </row>
    <row r="348" spans="1:14" ht="21" customHeight="1">
      <c r="A348" s="300"/>
      <c r="B348" s="305">
        <v>337</v>
      </c>
      <c r="C348" s="4"/>
      <c r="D348" s="131"/>
      <c r="E348" s="142"/>
      <c r="F348" s="135"/>
      <c r="G348" s="136"/>
      <c r="H348" s="314" t="str">
        <f>IF(F348+G348=0,"","【"&amp;VLOOKUP(E348,マスタ!A:C,3,FALSE)&amp;"】"&amp;CHOOSE(F348,"運営費","事業費","会食費")&amp;" / "&amp;VLOOKUP(G348,科目!$A:$J,CHOOSE(F348,2,5,8,11),FALSE))</f>
        <v/>
      </c>
      <c r="I348" s="317"/>
      <c r="J348" s="318"/>
      <c r="K348" s="326">
        <f t="shared" si="13"/>
        <v>0</v>
      </c>
      <c r="L348" s="20"/>
      <c r="M348" s="21"/>
      <c r="N348" s="144" t="str">
        <f t="shared" si="14"/>
        <v/>
      </c>
    </row>
    <row r="349" spans="1:14" ht="21" customHeight="1">
      <c r="A349" s="300"/>
      <c r="B349" s="305">
        <v>338</v>
      </c>
      <c r="C349" s="4"/>
      <c r="D349" s="131"/>
      <c r="E349" s="142"/>
      <c r="F349" s="135"/>
      <c r="G349" s="136"/>
      <c r="H349" s="314" t="str">
        <f>IF(F349+G349=0,"","【"&amp;VLOOKUP(E349,マスタ!A:C,3,FALSE)&amp;"】"&amp;CHOOSE(F349,"運営費","事業費","会食費")&amp;" / "&amp;VLOOKUP(G349,科目!$A:$J,CHOOSE(F349,2,5,8,11),FALSE))</f>
        <v/>
      </c>
      <c r="I349" s="317"/>
      <c r="J349" s="318"/>
      <c r="K349" s="326">
        <f t="shared" si="13"/>
        <v>0</v>
      </c>
      <c r="L349" s="20"/>
      <c r="M349" s="21"/>
      <c r="N349" s="144" t="str">
        <f t="shared" si="14"/>
        <v/>
      </c>
    </row>
    <row r="350" spans="1:14" ht="21" customHeight="1">
      <c r="A350" s="300"/>
      <c r="B350" s="305">
        <v>339</v>
      </c>
      <c r="C350" s="4"/>
      <c r="D350" s="131"/>
      <c r="E350" s="142"/>
      <c r="F350" s="135"/>
      <c r="G350" s="136"/>
      <c r="H350" s="314" t="str">
        <f>IF(F350+G350=0,"","【"&amp;VLOOKUP(E350,マスタ!A:C,3,FALSE)&amp;"】"&amp;CHOOSE(F350,"運営費","事業費","会食費")&amp;" / "&amp;VLOOKUP(G350,科目!$A:$J,CHOOSE(F350,2,5,8,11),FALSE))</f>
        <v/>
      </c>
      <c r="I350" s="317"/>
      <c r="J350" s="318"/>
      <c r="K350" s="326">
        <f t="shared" si="13"/>
        <v>0</v>
      </c>
      <c r="L350" s="20"/>
      <c r="M350" s="21"/>
      <c r="N350" s="144" t="str">
        <f t="shared" si="14"/>
        <v/>
      </c>
    </row>
    <row r="351" spans="1:14" ht="21" customHeight="1">
      <c r="A351" s="300"/>
      <c r="B351" s="305">
        <v>340</v>
      </c>
      <c r="C351" s="4"/>
      <c r="D351" s="131"/>
      <c r="E351" s="142"/>
      <c r="F351" s="135"/>
      <c r="G351" s="136"/>
      <c r="H351" s="314" t="str">
        <f>IF(F351+G351=0,"","【"&amp;VLOOKUP(E351,マスタ!A:C,3,FALSE)&amp;"】"&amp;CHOOSE(F351,"運営費","事業費","会食費")&amp;" / "&amp;VLOOKUP(G351,科目!$A:$J,CHOOSE(F351,2,5,8,11),FALSE))</f>
        <v/>
      </c>
      <c r="I351" s="317"/>
      <c r="J351" s="318"/>
      <c r="K351" s="326">
        <f t="shared" si="13"/>
        <v>0</v>
      </c>
      <c r="L351" s="20"/>
      <c r="M351" s="21"/>
      <c r="N351" s="144" t="str">
        <f t="shared" si="14"/>
        <v/>
      </c>
    </row>
    <row r="352" spans="1:14" ht="21" customHeight="1">
      <c r="A352" s="300"/>
      <c r="B352" s="305">
        <v>341</v>
      </c>
      <c r="C352" s="4"/>
      <c r="D352" s="131"/>
      <c r="E352" s="142"/>
      <c r="F352" s="135"/>
      <c r="G352" s="136"/>
      <c r="H352" s="314" t="str">
        <f>IF(F352+G352=0,"","【"&amp;VLOOKUP(E352,マスタ!A:C,3,FALSE)&amp;"】"&amp;CHOOSE(F352,"運営費","事業費","会食費")&amp;" / "&amp;VLOOKUP(G352,科目!$A:$J,CHOOSE(F352,2,5,8,11),FALSE))</f>
        <v/>
      </c>
      <c r="I352" s="317"/>
      <c r="J352" s="318"/>
      <c r="K352" s="326">
        <f t="shared" si="13"/>
        <v>0</v>
      </c>
      <c r="L352" s="20"/>
      <c r="M352" s="21"/>
      <c r="N352" s="144" t="str">
        <f t="shared" si="14"/>
        <v/>
      </c>
    </row>
    <row r="353" spans="1:14" ht="21" customHeight="1">
      <c r="A353" s="300"/>
      <c r="B353" s="305">
        <v>342</v>
      </c>
      <c r="C353" s="4"/>
      <c r="D353" s="131"/>
      <c r="E353" s="142"/>
      <c r="F353" s="135"/>
      <c r="G353" s="136"/>
      <c r="H353" s="314" t="str">
        <f>IF(F353+G353=0,"","【"&amp;VLOOKUP(E353,マスタ!A:C,3,FALSE)&amp;"】"&amp;CHOOSE(F353,"運営費","事業費","会食費")&amp;" / "&amp;VLOOKUP(G353,科目!$A:$J,CHOOSE(F353,2,5,8,11),FALSE))</f>
        <v/>
      </c>
      <c r="I353" s="317"/>
      <c r="J353" s="318"/>
      <c r="K353" s="326">
        <f t="shared" si="13"/>
        <v>0</v>
      </c>
      <c r="L353" s="20"/>
      <c r="M353" s="21"/>
      <c r="N353" s="144" t="str">
        <f t="shared" si="14"/>
        <v/>
      </c>
    </row>
    <row r="354" spans="1:14" ht="21" customHeight="1">
      <c r="A354" s="300"/>
      <c r="B354" s="305">
        <v>343</v>
      </c>
      <c r="C354" s="4"/>
      <c r="D354" s="131"/>
      <c r="E354" s="142"/>
      <c r="F354" s="135"/>
      <c r="G354" s="136"/>
      <c r="H354" s="314" t="str">
        <f>IF(F354+G354=0,"","【"&amp;VLOOKUP(E354,マスタ!A:C,3,FALSE)&amp;"】"&amp;CHOOSE(F354,"運営費","事業費","会食費")&amp;" / "&amp;VLOOKUP(G354,科目!$A:$J,CHOOSE(F354,2,5,8,11),FALSE))</f>
        <v/>
      </c>
      <c r="I354" s="317"/>
      <c r="J354" s="318"/>
      <c r="K354" s="326">
        <f t="shared" si="13"/>
        <v>0</v>
      </c>
      <c r="L354" s="20"/>
      <c r="M354" s="21"/>
      <c r="N354" s="144" t="str">
        <f t="shared" si="14"/>
        <v/>
      </c>
    </row>
    <row r="355" spans="1:14" ht="21" customHeight="1">
      <c r="A355" s="300"/>
      <c r="B355" s="305">
        <v>344</v>
      </c>
      <c r="C355" s="4"/>
      <c r="D355" s="131"/>
      <c r="E355" s="142"/>
      <c r="F355" s="135"/>
      <c r="G355" s="136"/>
      <c r="H355" s="314" t="str">
        <f>IF(F355+G355=0,"","【"&amp;VLOOKUP(E355,マスタ!A:C,3,FALSE)&amp;"】"&amp;CHOOSE(F355,"運営費","事業費","会食費")&amp;" / "&amp;VLOOKUP(G355,科目!$A:$J,CHOOSE(F355,2,5,8,11),FALSE))</f>
        <v/>
      </c>
      <c r="I355" s="317"/>
      <c r="J355" s="318"/>
      <c r="K355" s="326">
        <f t="shared" si="13"/>
        <v>0</v>
      </c>
      <c r="L355" s="20"/>
      <c r="M355" s="21"/>
      <c r="N355" s="144" t="str">
        <f t="shared" si="14"/>
        <v/>
      </c>
    </row>
    <row r="356" spans="1:14" ht="21" customHeight="1">
      <c r="A356" s="300"/>
      <c r="B356" s="305">
        <v>345</v>
      </c>
      <c r="C356" s="4"/>
      <c r="D356" s="131"/>
      <c r="E356" s="142"/>
      <c r="F356" s="135"/>
      <c r="G356" s="136"/>
      <c r="H356" s="314" t="str">
        <f>IF(F356+G356=0,"","【"&amp;VLOOKUP(E356,マスタ!A:C,3,FALSE)&amp;"】"&amp;CHOOSE(F356,"運営費","事業費","会食費")&amp;" / "&amp;VLOOKUP(G356,科目!$A:$J,CHOOSE(F356,2,5,8,11),FALSE))</f>
        <v/>
      </c>
      <c r="I356" s="317"/>
      <c r="J356" s="318"/>
      <c r="K356" s="326">
        <f t="shared" si="13"/>
        <v>0</v>
      </c>
      <c r="L356" s="20"/>
      <c r="M356" s="21"/>
      <c r="N356" s="144" t="str">
        <f t="shared" si="14"/>
        <v/>
      </c>
    </row>
    <row r="357" spans="1:14" ht="21" customHeight="1">
      <c r="A357" s="300"/>
      <c r="B357" s="305">
        <v>346</v>
      </c>
      <c r="C357" s="4"/>
      <c r="D357" s="131"/>
      <c r="E357" s="142"/>
      <c r="F357" s="135"/>
      <c r="G357" s="136"/>
      <c r="H357" s="314" t="str">
        <f>IF(F357+G357=0,"","【"&amp;VLOOKUP(E357,マスタ!A:C,3,FALSE)&amp;"】"&amp;CHOOSE(F357,"運営費","事業費","会食費")&amp;" / "&amp;VLOOKUP(G357,科目!$A:$J,CHOOSE(F357,2,5,8,11),FALSE))</f>
        <v/>
      </c>
      <c r="I357" s="317"/>
      <c r="J357" s="318"/>
      <c r="K357" s="326">
        <f t="shared" si="13"/>
        <v>0</v>
      </c>
      <c r="L357" s="20"/>
      <c r="M357" s="21"/>
      <c r="N357" s="144" t="str">
        <f t="shared" si="14"/>
        <v/>
      </c>
    </row>
    <row r="358" spans="1:14" ht="21" customHeight="1">
      <c r="A358" s="300"/>
      <c r="B358" s="305">
        <v>347</v>
      </c>
      <c r="C358" s="4"/>
      <c r="D358" s="131"/>
      <c r="E358" s="142"/>
      <c r="F358" s="135"/>
      <c r="G358" s="136"/>
      <c r="H358" s="314" t="str">
        <f>IF(F358+G358=0,"","【"&amp;VLOOKUP(E358,マスタ!A:C,3,FALSE)&amp;"】"&amp;CHOOSE(F358,"運営費","事業費","会食費")&amp;" / "&amp;VLOOKUP(G358,科目!$A:$J,CHOOSE(F358,2,5,8,11),FALSE))</f>
        <v/>
      </c>
      <c r="I358" s="317"/>
      <c r="J358" s="318"/>
      <c r="K358" s="326">
        <f t="shared" si="13"/>
        <v>0</v>
      </c>
      <c r="L358" s="20"/>
      <c r="M358" s="21"/>
      <c r="N358" s="144" t="str">
        <f t="shared" si="14"/>
        <v/>
      </c>
    </row>
    <row r="359" spans="1:14" ht="21" customHeight="1">
      <c r="A359" s="300"/>
      <c r="B359" s="305">
        <v>348</v>
      </c>
      <c r="C359" s="4"/>
      <c r="D359" s="131"/>
      <c r="E359" s="142"/>
      <c r="F359" s="135"/>
      <c r="G359" s="136"/>
      <c r="H359" s="314" t="str">
        <f>IF(F359+G359=0,"","【"&amp;VLOOKUP(E359,マスタ!A:C,3,FALSE)&amp;"】"&amp;CHOOSE(F359,"運営費","事業費","会食費")&amp;" / "&amp;VLOOKUP(G359,科目!$A:$J,CHOOSE(F359,2,5,8,11),FALSE))</f>
        <v/>
      </c>
      <c r="I359" s="317"/>
      <c r="J359" s="318"/>
      <c r="K359" s="326">
        <f t="shared" si="13"/>
        <v>0</v>
      </c>
      <c r="L359" s="20"/>
      <c r="M359" s="21"/>
      <c r="N359" s="144" t="str">
        <f t="shared" si="14"/>
        <v/>
      </c>
    </row>
    <row r="360" spans="1:14" ht="21" customHeight="1">
      <c r="A360" s="300"/>
      <c r="B360" s="305">
        <v>349</v>
      </c>
      <c r="C360" s="4"/>
      <c r="D360" s="131"/>
      <c r="E360" s="142"/>
      <c r="F360" s="135"/>
      <c r="G360" s="136"/>
      <c r="H360" s="314" t="str">
        <f>IF(F360+G360=0,"","【"&amp;VLOOKUP(E360,マスタ!A:C,3,FALSE)&amp;"】"&amp;CHOOSE(F360,"運営費","事業費","会食費")&amp;" / "&amp;VLOOKUP(G360,科目!$A:$J,CHOOSE(F360,2,5,8,11),FALSE))</f>
        <v/>
      </c>
      <c r="I360" s="317"/>
      <c r="J360" s="318"/>
      <c r="K360" s="326">
        <f t="shared" si="13"/>
        <v>0</v>
      </c>
      <c r="L360" s="20"/>
      <c r="M360" s="21"/>
      <c r="N360" s="144" t="str">
        <f t="shared" si="14"/>
        <v/>
      </c>
    </row>
    <row r="361" spans="1:14" ht="21" customHeight="1">
      <c r="A361" s="300"/>
      <c r="B361" s="305">
        <v>350</v>
      </c>
      <c r="C361" s="4"/>
      <c r="D361" s="131"/>
      <c r="E361" s="142"/>
      <c r="F361" s="135"/>
      <c r="G361" s="136"/>
      <c r="H361" s="314" t="str">
        <f>IF(F361+G361=0,"","【"&amp;VLOOKUP(E361,マスタ!A:C,3,FALSE)&amp;"】"&amp;CHOOSE(F361,"運営費","事業費","会食費")&amp;" / "&amp;VLOOKUP(G361,科目!$A:$J,CHOOSE(F361,2,5,8,11),FALSE))</f>
        <v/>
      </c>
      <c r="I361" s="317"/>
      <c r="J361" s="318"/>
      <c r="K361" s="326">
        <f t="shared" si="13"/>
        <v>0</v>
      </c>
      <c r="L361" s="20"/>
      <c r="M361" s="21"/>
      <c r="N361" s="144" t="str">
        <f t="shared" si="14"/>
        <v/>
      </c>
    </row>
    <row r="362" spans="1:14" ht="21" customHeight="1">
      <c r="A362" s="300"/>
      <c r="B362" s="305">
        <v>351</v>
      </c>
      <c r="C362" s="4"/>
      <c r="D362" s="131"/>
      <c r="E362" s="142"/>
      <c r="F362" s="135"/>
      <c r="G362" s="136"/>
      <c r="H362" s="314" t="str">
        <f>IF(F362+G362=0,"","【"&amp;VLOOKUP(E362,マスタ!A:C,3,FALSE)&amp;"】"&amp;CHOOSE(F362,"運営費","事業費","会食費")&amp;" / "&amp;VLOOKUP(G362,科目!$A:$J,CHOOSE(F362,2,5,8,11),FALSE))</f>
        <v/>
      </c>
      <c r="I362" s="317"/>
      <c r="J362" s="318"/>
      <c r="K362" s="326">
        <f t="shared" si="13"/>
        <v>0</v>
      </c>
      <c r="L362" s="20"/>
      <c r="M362" s="21"/>
      <c r="N362" s="144" t="str">
        <f t="shared" si="14"/>
        <v/>
      </c>
    </row>
    <row r="363" spans="1:14" ht="21" customHeight="1">
      <c r="A363" s="300"/>
      <c r="B363" s="305">
        <v>352</v>
      </c>
      <c r="C363" s="4"/>
      <c r="D363" s="131"/>
      <c r="E363" s="142"/>
      <c r="F363" s="135"/>
      <c r="G363" s="136"/>
      <c r="H363" s="314" t="str">
        <f>IF(F363+G363=0,"","【"&amp;VLOOKUP(E363,マスタ!A:C,3,FALSE)&amp;"】"&amp;CHOOSE(F363,"運営費","事業費","会食費")&amp;" / "&amp;VLOOKUP(G363,科目!$A:$J,CHOOSE(F363,2,5,8,11),FALSE))</f>
        <v/>
      </c>
      <c r="I363" s="317"/>
      <c r="J363" s="318"/>
      <c r="K363" s="326">
        <f t="shared" si="13"/>
        <v>0</v>
      </c>
      <c r="L363" s="20"/>
      <c r="M363" s="21"/>
      <c r="N363" s="144" t="str">
        <f t="shared" si="14"/>
        <v/>
      </c>
    </row>
    <row r="364" spans="1:14" ht="21" customHeight="1">
      <c r="A364" s="300"/>
      <c r="B364" s="305">
        <v>353</v>
      </c>
      <c r="C364" s="4"/>
      <c r="D364" s="131"/>
      <c r="E364" s="142"/>
      <c r="F364" s="135"/>
      <c r="G364" s="136"/>
      <c r="H364" s="314" t="str">
        <f>IF(F364+G364=0,"","【"&amp;VLOOKUP(E364,マスタ!A:C,3,FALSE)&amp;"】"&amp;CHOOSE(F364,"運営費","事業費","会食費")&amp;" / "&amp;VLOOKUP(G364,科目!$A:$J,CHOOSE(F364,2,5,8,11),FALSE))</f>
        <v/>
      </c>
      <c r="I364" s="317"/>
      <c r="J364" s="318"/>
      <c r="K364" s="326">
        <f t="shared" si="13"/>
        <v>0</v>
      </c>
      <c r="L364" s="20"/>
      <c r="M364" s="21"/>
      <c r="N364" s="144" t="str">
        <f t="shared" si="14"/>
        <v/>
      </c>
    </row>
    <row r="365" spans="1:14" ht="21" customHeight="1">
      <c r="A365" s="300"/>
      <c r="B365" s="305">
        <v>354</v>
      </c>
      <c r="C365" s="4"/>
      <c r="D365" s="131"/>
      <c r="E365" s="142"/>
      <c r="F365" s="135"/>
      <c r="G365" s="136"/>
      <c r="H365" s="314" t="str">
        <f>IF(F365+G365=0,"","【"&amp;VLOOKUP(E365,マスタ!A:C,3,FALSE)&amp;"】"&amp;CHOOSE(F365,"運営費","事業費","会食費")&amp;" / "&amp;VLOOKUP(G365,科目!$A:$J,CHOOSE(F365,2,5,8,11),FALSE))</f>
        <v/>
      </c>
      <c r="I365" s="317"/>
      <c r="J365" s="318"/>
      <c r="K365" s="326">
        <f t="shared" si="13"/>
        <v>0</v>
      </c>
      <c r="L365" s="20"/>
      <c r="M365" s="21"/>
      <c r="N365" s="144" t="str">
        <f t="shared" si="14"/>
        <v/>
      </c>
    </row>
    <row r="366" spans="1:14" ht="21" customHeight="1">
      <c r="A366" s="300"/>
      <c r="B366" s="305">
        <v>355</v>
      </c>
      <c r="C366" s="4"/>
      <c r="D366" s="131"/>
      <c r="E366" s="142"/>
      <c r="F366" s="135"/>
      <c r="G366" s="136"/>
      <c r="H366" s="314" t="str">
        <f>IF(F366+G366=0,"","【"&amp;VLOOKUP(E366,マスタ!A:C,3,FALSE)&amp;"】"&amp;CHOOSE(F366,"運営費","事業費","会食費")&amp;" / "&amp;VLOOKUP(G366,科目!$A:$J,CHOOSE(F366,2,5,8,11),FALSE))</f>
        <v/>
      </c>
      <c r="I366" s="317"/>
      <c r="J366" s="318"/>
      <c r="K366" s="326">
        <f t="shared" si="13"/>
        <v>0</v>
      </c>
      <c r="L366" s="20"/>
      <c r="M366" s="21"/>
      <c r="N366" s="144" t="str">
        <f t="shared" si="14"/>
        <v/>
      </c>
    </row>
    <row r="367" spans="1:14" ht="21" customHeight="1">
      <c r="A367" s="300"/>
      <c r="B367" s="305">
        <v>356</v>
      </c>
      <c r="C367" s="4"/>
      <c r="D367" s="131"/>
      <c r="E367" s="142"/>
      <c r="F367" s="135"/>
      <c r="G367" s="136"/>
      <c r="H367" s="314" t="str">
        <f>IF(F367+G367=0,"","【"&amp;VLOOKUP(E367,マスタ!A:C,3,FALSE)&amp;"】"&amp;CHOOSE(F367,"運営費","事業費","会食費")&amp;" / "&amp;VLOOKUP(G367,科目!$A:$J,CHOOSE(F367,2,5,8,11),FALSE))</f>
        <v/>
      </c>
      <c r="I367" s="317"/>
      <c r="J367" s="318"/>
      <c r="K367" s="326">
        <f t="shared" si="13"/>
        <v>0</v>
      </c>
      <c r="L367" s="20"/>
      <c r="M367" s="21"/>
      <c r="N367" s="144" t="str">
        <f t="shared" si="14"/>
        <v/>
      </c>
    </row>
    <row r="368" spans="1:14" ht="21" customHeight="1">
      <c r="A368" s="300"/>
      <c r="B368" s="305">
        <v>357</v>
      </c>
      <c r="C368" s="4"/>
      <c r="D368" s="131"/>
      <c r="E368" s="142"/>
      <c r="F368" s="135"/>
      <c r="G368" s="136"/>
      <c r="H368" s="314" t="str">
        <f>IF(F368+G368=0,"","【"&amp;VLOOKUP(E368,マスタ!A:C,3,FALSE)&amp;"】"&amp;CHOOSE(F368,"運営費","事業費","会食費")&amp;" / "&amp;VLOOKUP(G368,科目!$A:$J,CHOOSE(F368,2,5,8,11),FALSE))</f>
        <v/>
      </c>
      <c r="I368" s="317"/>
      <c r="J368" s="318"/>
      <c r="K368" s="326">
        <f t="shared" si="13"/>
        <v>0</v>
      </c>
      <c r="L368" s="20"/>
      <c r="M368" s="21"/>
      <c r="N368" s="144" t="str">
        <f t="shared" si="14"/>
        <v/>
      </c>
    </row>
    <row r="369" spans="1:14" ht="21" customHeight="1">
      <c r="A369" s="300"/>
      <c r="B369" s="305">
        <v>358</v>
      </c>
      <c r="C369" s="4"/>
      <c r="D369" s="131"/>
      <c r="E369" s="142"/>
      <c r="F369" s="135"/>
      <c r="G369" s="136"/>
      <c r="H369" s="314" t="str">
        <f>IF(F369+G369=0,"","【"&amp;VLOOKUP(E369,マスタ!A:C,3,FALSE)&amp;"】"&amp;CHOOSE(F369,"運営費","事業費","会食費")&amp;" / "&amp;VLOOKUP(G369,科目!$A:$J,CHOOSE(F369,2,5,8,11),FALSE))</f>
        <v/>
      </c>
      <c r="I369" s="317"/>
      <c r="J369" s="318"/>
      <c r="K369" s="326">
        <f t="shared" si="13"/>
        <v>0</v>
      </c>
      <c r="L369" s="20"/>
      <c r="M369" s="21"/>
      <c r="N369" s="144" t="str">
        <f t="shared" si="14"/>
        <v/>
      </c>
    </row>
    <row r="370" spans="1:14" ht="21" customHeight="1">
      <c r="A370" s="300"/>
      <c r="B370" s="305">
        <v>359</v>
      </c>
      <c r="C370" s="4"/>
      <c r="D370" s="131"/>
      <c r="E370" s="142"/>
      <c r="F370" s="135"/>
      <c r="G370" s="136"/>
      <c r="H370" s="314" t="str">
        <f>IF(F370+G370=0,"","【"&amp;VLOOKUP(E370,マスタ!A:C,3,FALSE)&amp;"】"&amp;CHOOSE(F370,"運営費","事業費","会食費")&amp;" / "&amp;VLOOKUP(G370,科目!$A:$J,CHOOSE(F370,2,5,8,11),FALSE))</f>
        <v/>
      </c>
      <c r="I370" s="317"/>
      <c r="J370" s="318"/>
      <c r="K370" s="326">
        <f t="shared" si="13"/>
        <v>0</v>
      </c>
      <c r="L370" s="20"/>
      <c r="M370" s="21"/>
      <c r="N370" s="144" t="str">
        <f t="shared" si="14"/>
        <v/>
      </c>
    </row>
    <row r="371" spans="1:14" ht="21" customHeight="1">
      <c r="A371" s="300"/>
      <c r="B371" s="305">
        <v>360</v>
      </c>
      <c r="C371" s="4"/>
      <c r="D371" s="131"/>
      <c r="E371" s="142"/>
      <c r="F371" s="135"/>
      <c r="G371" s="136"/>
      <c r="H371" s="314" t="str">
        <f>IF(F371+G371=0,"","【"&amp;VLOOKUP(E371,マスタ!A:C,3,FALSE)&amp;"】"&amp;CHOOSE(F371,"運営費","事業費","会食費")&amp;" / "&amp;VLOOKUP(G371,科目!$A:$J,CHOOSE(F371,2,5,8,11),FALSE))</f>
        <v/>
      </c>
      <c r="I371" s="317"/>
      <c r="J371" s="318"/>
      <c r="K371" s="326">
        <f t="shared" si="13"/>
        <v>0</v>
      </c>
      <c r="L371" s="20"/>
      <c r="M371" s="21"/>
      <c r="N371" s="144" t="str">
        <f t="shared" si="14"/>
        <v/>
      </c>
    </row>
    <row r="372" spans="1:14" ht="21" customHeight="1">
      <c r="A372" s="300"/>
      <c r="B372" s="305">
        <v>361</v>
      </c>
      <c r="C372" s="4"/>
      <c r="D372" s="131"/>
      <c r="E372" s="142"/>
      <c r="F372" s="135"/>
      <c r="G372" s="136"/>
      <c r="H372" s="314" t="str">
        <f>IF(F372+G372=0,"","【"&amp;VLOOKUP(E372,マスタ!A:C,3,FALSE)&amp;"】"&amp;CHOOSE(F372,"運営費","事業費","会食費")&amp;" / "&amp;VLOOKUP(G372,科目!$A:$J,CHOOSE(F372,2,5,8,11),FALSE))</f>
        <v/>
      </c>
      <c r="I372" s="317"/>
      <c r="J372" s="318"/>
      <c r="K372" s="326">
        <f t="shared" si="13"/>
        <v>0</v>
      </c>
      <c r="L372" s="20"/>
      <c r="M372" s="21"/>
      <c r="N372" s="144" t="str">
        <f t="shared" si="14"/>
        <v/>
      </c>
    </row>
    <row r="373" spans="1:14" ht="21" customHeight="1">
      <c r="A373" s="300"/>
      <c r="B373" s="305">
        <v>362</v>
      </c>
      <c r="C373" s="4"/>
      <c r="D373" s="131"/>
      <c r="E373" s="142"/>
      <c r="F373" s="135"/>
      <c r="G373" s="136"/>
      <c r="H373" s="314" t="str">
        <f>IF(F373+G373=0,"","【"&amp;VLOOKUP(E373,マスタ!A:C,3,FALSE)&amp;"】"&amp;CHOOSE(F373,"運営費","事業費","会食費")&amp;" / "&amp;VLOOKUP(G373,科目!$A:$J,CHOOSE(F373,2,5,8,11),FALSE))</f>
        <v/>
      </c>
      <c r="I373" s="317"/>
      <c r="J373" s="318"/>
      <c r="K373" s="326">
        <f t="shared" si="13"/>
        <v>0</v>
      </c>
      <c r="L373" s="20"/>
      <c r="M373" s="21"/>
      <c r="N373" s="144" t="str">
        <f t="shared" si="14"/>
        <v/>
      </c>
    </row>
    <row r="374" spans="1:14" ht="21" customHeight="1">
      <c r="A374" s="300"/>
      <c r="B374" s="305">
        <v>363</v>
      </c>
      <c r="C374" s="4"/>
      <c r="D374" s="131"/>
      <c r="E374" s="142"/>
      <c r="F374" s="135"/>
      <c r="G374" s="136"/>
      <c r="H374" s="314" t="str">
        <f>IF(F374+G374=0,"","【"&amp;VLOOKUP(E374,マスタ!A:C,3,FALSE)&amp;"】"&amp;CHOOSE(F374,"運営費","事業費","会食費")&amp;" / "&amp;VLOOKUP(G374,科目!$A:$J,CHOOSE(F374,2,5,8,11),FALSE))</f>
        <v/>
      </c>
      <c r="I374" s="317"/>
      <c r="J374" s="318"/>
      <c r="K374" s="326">
        <f t="shared" si="13"/>
        <v>0</v>
      </c>
      <c r="L374" s="20"/>
      <c r="M374" s="21"/>
      <c r="N374" s="144" t="str">
        <f t="shared" si="14"/>
        <v/>
      </c>
    </row>
    <row r="375" spans="1:14" ht="21" customHeight="1">
      <c r="A375" s="300"/>
      <c r="B375" s="305">
        <v>364</v>
      </c>
      <c r="C375" s="4"/>
      <c r="D375" s="131"/>
      <c r="E375" s="142"/>
      <c r="F375" s="135"/>
      <c r="G375" s="136"/>
      <c r="H375" s="314" t="str">
        <f>IF(F375+G375=0,"","【"&amp;VLOOKUP(E375,マスタ!A:C,3,FALSE)&amp;"】"&amp;CHOOSE(F375,"運営費","事業費","会食費")&amp;" / "&amp;VLOOKUP(G375,科目!$A:$J,CHOOSE(F375,2,5,8,11),FALSE))</f>
        <v/>
      </c>
      <c r="I375" s="317"/>
      <c r="J375" s="318"/>
      <c r="K375" s="326">
        <f t="shared" si="13"/>
        <v>0</v>
      </c>
      <c r="L375" s="20"/>
      <c r="M375" s="21"/>
      <c r="N375" s="144" t="str">
        <f t="shared" si="14"/>
        <v/>
      </c>
    </row>
    <row r="376" spans="1:14" ht="21" customHeight="1">
      <c r="A376" s="300"/>
      <c r="B376" s="305">
        <v>365</v>
      </c>
      <c r="C376" s="4"/>
      <c r="D376" s="131"/>
      <c r="E376" s="142"/>
      <c r="F376" s="135"/>
      <c r="G376" s="136"/>
      <c r="H376" s="314" t="str">
        <f>IF(F376+G376=0,"","【"&amp;VLOOKUP(E376,マスタ!A:C,3,FALSE)&amp;"】"&amp;CHOOSE(F376,"運営費","事業費","会食費")&amp;" / "&amp;VLOOKUP(G376,科目!$A:$J,CHOOSE(F376,2,5,8,11),FALSE))</f>
        <v/>
      </c>
      <c r="I376" s="317"/>
      <c r="J376" s="318"/>
      <c r="K376" s="326">
        <f t="shared" si="13"/>
        <v>0</v>
      </c>
      <c r="L376" s="20"/>
      <c r="M376" s="21"/>
      <c r="N376" s="144" t="str">
        <f t="shared" si="14"/>
        <v/>
      </c>
    </row>
    <row r="377" spans="1:14" ht="21" customHeight="1">
      <c r="A377" s="300"/>
      <c r="B377" s="305">
        <v>366</v>
      </c>
      <c r="C377" s="4"/>
      <c r="D377" s="131"/>
      <c r="E377" s="142"/>
      <c r="F377" s="135"/>
      <c r="G377" s="136"/>
      <c r="H377" s="314" t="str">
        <f>IF(F377+G377=0,"","【"&amp;VLOOKUP(E377,マスタ!A:C,3,FALSE)&amp;"】"&amp;CHOOSE(F377,"運営費","事業費","会食費")&amp;" / "&amp;VLOOKUP(G377,科目!$A:$J,CHOOSE(F377,2,5,8,11),FALSE))</f>
        <v/>
      </c>
      <c r="I377" s="317"/>
      <c r="J377" s="318"/>
      <c r="K377" s="326">
        <f t="shared" si="13"/>
        <v>0</v>
      </c>
      <c r="L377" s="20"/>
      <c r="M377" s="21"/>
      <c r="N377" s="144" t="str">
        <f t="shared" si="14"/>
        <v/>
      </c>
    </row>
    <row r="378" spans="1:14" ht="21" customHeight="1">
      <c r="A378" s="300"/>
      <c r="B378" s="305">
        <v>367</v>
      </c>
      <c r="C378" s="4"/>
      <c r="D378" s="131"/>
      <c r="E378" s="142"/>
      <c r="F378" s="135"/>
      <c r="G378" s="136"/>
      <c r="H378" s="314" t="str">
        <f>IF(F378+G378=0,"","【"&amp;VLOOKUP(E378,マスタ!A:C,3,FALSE)&amp;"】"&amp;CHOOSE(F378,"運営費","事業費","会食費")&amp;" / "&amp;VLOOKUP(G378,科目!$A:$J,CHOOSE(F378,2,5,8,11),FALSE))</f>
        <v/>
      </c>
      <c r="I378" s="317"/>
      <c r="J378" s="318"/>
      <c r="K378" s="326">
        <f t="shared" si="13"/>
        <v>0</v>
      </c>
      <c r="L378" s="20"/>
      <c r="M378" s="21"/>
      <c r="N378" s="144" t="str">
        <f t="shared" si="14"/>
        <v/>
      </c>
    </row>
    <row r="379" spans="1:14" ht="21" customHeight="1">
      <c r="A379" s="300"/>
      <c r="B379" s="305">
        <v>368</v>
      </c>
      <c r="C379" s="4"/>
      <c r="D379" s="131"/>
      <c r="E379" s="142"/>
      <c r="F379" s="135"/>
      <c r="G379" s="136"/>
      <c r="H379" s="314" t="str">
        <f>IF(F379+G379=0,"","【"&amp;VLOOKUP(E379,マスタ!A:C,3,FALSE)&amp;"】"&amp;CHOOSE(F379,"運営費","事業費","会食費")&amp;" / "&amp;VLOOKUP(G379,科目!$A:$J,CHOOSE(F379,2,5,8,11),FALSE))</f>
        <v/>
      </c>
      <c r="I379" s="317"/>
      <c r="J379" s="318"/>
      <c r="K379" s="326">
        <f t="shared" si="13"/>
        <v>0</v>
      </c>
      <c r="L379" s="20"/>
      <c r="M379" s="21"/>
      <c r="N379" s="144" t="str">
        <f t="shared" si="14"/>
        <v/>
      </c>
    </row>
    <row r="380" spans="1:14" ht="21" customHeight="1">
      <c r="A380" s="300"/>
      <c r="B380" s="305">
        <v>369</v>
      </c>
      <c r="C380" s="4"/>
      <c r="D380" s="131"/>
      <c r="E380" s="142"/>
      <c r="F380" s="135"/>
      <c r="G380" s="136"/>
      <c r="H380" s="314" t="str">
        <f>IF(F380+G380=0,"","【"&amp;VLOOKUP(E380,マスタ!A:C,3,FALSE)&amp;"】"&amp;CHOOSE(F380,"運営費","事業費","会食費")&amp;" / "&amp;VLOOKUP(G380,科目!$A:$J,CHOOSE(F380,2,5,8,11),FALSE))</f>
        <v/>
      </c>
      <c r="I380" s="317"/>
      <c r="J380" s="318"/>
      <c r="K380" s="326">
        <f t="shared" si="13"/>
        <v>0</v>
      </c>
      <c r="L380" s="20"/>
      <c r="M380" s="21"/>
      <c r="N380" s="144" t="str">
        <f t="shared" si="14"/>
        <v/>
      </c>
    </row>
    <row r="381" spans="1:14" ht="21" customHeight="1">
      <c r="A381" s="300"/>
      <c r="B381" s="305">
        <v>370</v>
      </c>
      <c r="C381" s="4"/>
      <c r="D381" s="131"/>
      <c r="E381" s="142"/>
      <c r="F381" s="135"/>
      <c r="G381" s="136"/>
      <c r="H381" s="314" t="str">
        <f>IF(F381+G381=0,"","【"&amp;VLOOKUP(E381,マスタ!A:C,3,FALSE)&amp;"】"&amp;CHOOSE(F381,"運営費","事業費","会食費")&amp;" / "&amp;VLOOKUP(G381,科目!$A:$J,CHOOSE(F381,2,5,8,11),FALSE))</f>
        <v/>
      </c>
      <c r="I381" s="317"/>
      <c r="J381" s="318"/>
      <c r="K381" s="326">
        <f t="shared" si="13"/>
        <v>0</v>
      </c>
      <c r="L381" s="20"/>
      <c r="M381" s="21"/>
      <c r="N381" s="144" t="str">
        <f t="shared" si="14"/>
        <v/>
      </c>
    </row>
    <row r="382" spans="1:14" ht="21" customHeight="1">
      <c r="A382" s="300"/>
      <c r="B382" s="305">
        <v>371</v>
      </c>
      <c r="C382" s="4"/>
      <c r="D382" s="131"/>
      <c r="E382" s="142"/>
      <c r="F382" s="135"/>
      <c r="G382" s="136"/>
      <c r="H382" s="314" t="str">
        <f>IF(F382+G382=0,"","【"&amp;VLOOKUP(E382,マスタ!A:C,3,FALSE)&amp;"】"&amp;CHOOSE(F382,"運営費","事業費","会食費")&amp;" / "&amp;VLOOKUP(G382,科目!$A:$J,CHOOSE(F382,2,5,8,11),FALSE))</f>
        <v/>
      </c>
      <c r="I382" s="317"/>
      <c r="J382" s="318"/>
      <c r="K382" s="326">
        <f t="shared" si="13"/>
        <v>0</v>
      </c>
      <c r="L382" s="20"/>
      <c r="M382" s="21"/>
      <c r="N382" s="144" t="str">
        <f t="shared" si="14"/>
        <v/>
      </c>
    </row>
    <row r="383" spans="1:14" ht="21" customHeight="1">
      <c r="A383" s="300"/>
      <c r="B383" s="305">
        <v>372</v>
      </c>
      <c r="C383" s="4"/>
      <c r="D383" s="131"/>
      <c r="E383" s="142"/>
      <c r="F383" s="135"/>
      <c r="G383" s="136"/>
      <c r="H383" s="314" t="str">
        <f>IF(F383+G383=0,"","【"&amp;VLOOKUP(E383,マスタ!A:C,3,FALSE)&amp;"】"&amp;CHOOSE(F383,"運営費","事業費","会食費")&amp;" / "&amp;VLOOKUP(G383,科目!$A:$J,CHOOSE(F383,2,5,8,11),FALSE))</f>
        <v/>
      </c>
      <c r="I383" s="317"/>
      <c r="J383" s="318"/>
      <c r="K383" s="326">
        <f t="shared" si="13"/>
        <v>0</v>
      </c>
      <c r="L383" s="20"/>
      <c r="M383" s="21"/>
      <c r="N383" s="144" t="str">
        <f t="shared" si="14"/>
        <v/>
      </c>
    </row>
    <row r="384" spans="1:14" ht="21" customHeight="1">
      <c r="A384" s="300"/>
      <c r="B384" s="305">
        <v>373</v>
      </c>
      <c r="C384" s="4"/>
      <c r="D384" s="131"/>
      <c r="E384" s="142"/>
      <c r="F384" s="135"/>
      <c r="G384" s="136"/>
      <c r="H384" s="314" t="str">
        <f>IF(F384+G384=0,"","【"&amp;VLOOKUP(E384,マスタ!A:C,3,FALSE)&amp;"】"&amp;CHOOSE(F384,"運営費","事業費","会食費")&amp;" / "&amp;VLOOKUP(G384,科目!$A:$J,CHOOSE(F384,2,5,8,11),FALSE))</f>
        <v/>
      </c>
      <c r="I384" s="317"/>
      <c r="J384" s="318"/>
      <c r="K384" s="326">
        <f t="shared" si="13"/>
        <v>0</v>
      </c>
      <c r="L384" s="20"/>
      <c r="M384" s="21"/>
      <c r="N384" s="144" t="str">
        <f t="shared" si="14"/>
        <v/>
      </c>
    </row>
    <row r="385" spans="1:14" ht="21" customHeight="1">
      <c r="A385" s="300"/>
      <c r="B385" s="305">
        <v>374</v>
      </c>
      <c r="C385" s="4"/>
      <c r="D385" s="131"/>
      <c r="E385" s="142"/>
      <c r="F385" s="135"/>
      <c r="G385" s="136"/>
      <c r="H385" s="314" t="str">
        <f>IF(F385+G385=0,"","【"&amp;VLOOKUP(E385,マスタ!A:C,3,FALSE)&amp;"】"&amp;CHOOSE(F385,"運営費","事業費","会食費")&amp;" / "&amp;VLOOKUP(G385,科目!$A:$J,CHOOSE(F385,2,5,8,11),FALSE))</f>
        <v/>
      </c>
      <c r="I385" s="317"/>
      <c r="J385" s="318"/>
      <c r="K385" s="326">
        <f t="shared" si="13"/>
        <v>0</v>
      </c>
      <c r="L385" s="20"/>
      <c r="M385" s="21"/>
      <c r="N385" s="144" t="str">
        <f t="shared" si="14"/>
        <v/>
      </c>
    </row>
    <row r="386" spans="1:14" ht="21" customHeight="1">
      <c r="A386" s="300"/>
      <c r="B386" s="305">
        <v>375</v>
      </c>
      <c r="C386" s="4"/>
      <c r="D386" s="131"/>
      <c r="E386" s="142"/>
      <c r="F386" s="135"/>
      <c r="G386" s="136"/>
      <c r="H386" s="314" t="str">
        <f>IF(F386+G386=0,"","【"&amp;VLOOKUP(E386,マスタ!A:C,3,FALSE)&amp;"】"&amp;CHOOSE(F386,"運営費","事業費","会食費")&amp;" / "&amp;VLOOKUP(G386,科目!$A:$J,CHOOSE(F386,2,5,8,11),FALSE))</f>
        <v/>
      </c>
      <c r="I386" s="317"/>
      <c r="J386" s="318"/>
      <c r="K386" s="326">
        <f t="shared" si="13"/>
        <v>0</v>
      </c>
      <c r="L386" s="20"/>
      <c r="M386" s="21"/>
      <c r="N386" s="144" t="str">
        <f t="shared" si="14"/>
        <v/>
      </c>
    </row>
    <row r="387" spans="1:14" ht="21" customHeight="1">
      <c r="A387" s="300"/>
      <c r="B387" s="305">
        <v>376</v>
      </c>
      <c r="C387" s="4"/>
      <c r="D387" s="131"/>
      <c r="E387" s="142"/>
      <c r="F387" s="135"/>
      <c r="G387" s="136"/>
      <c r="H387" s="314" t="str">
        <f>IF(F387+G387=0,"","【"&amp;VLOOKUP(E387,マスタ!A:C,3,FALSE)&amp;"】"&amp;CHOOSE(F387,"運営費","事業費","会食費")&amp;" / "&amp;VLOOKUP(G387,科目!$A:$J,CHOOSE(F387,2,5,8,11),FALSE))</f>
        <v/>
      </c>
      <c r="I387" s="317"/>
      <c r="J387" s="318"/>
      <c r="K387" s="326">
        <f t="shared" si="13"/>
        <v>0</v>
      </c>
      <c r="L387" s="20"/>
      <c r="M387" s="21"/>
      <c r="N387" s="144" t="str">
        <f t="shared" si="14"/>
        <v/>
      </c>
    </row>
    <row r="388" spans="1:14" ht="21" customHeight="1">
      <c r="A388" s="300"/>
      <c r="B388" s="305">
        <v>377</v>
      </c>
      <c r="C388" s="4"/>
      <c r="D388" s="131"/>
      <c r="E388" s="142"/>
      <c r="F388" s="135"/>
      <c r="G388" s="136"/>
      <c r="H388" s="314" t="str">
        <f>IF(F388+G388=0,"","【"&amp;VLOOKUP(E388,マスタ!A:C,3,FALSE)&amp;"】"&amp;CHOOSE(F388,"運営費","事業費","会食費")&amp;" / "&amp;VLOOKUP(G388,科目!$A:$J,CHOOSE(F388,2,5,8,11),FALSE))</f>
        <v/>
      </c>
      <c r="I388" s="317"/>
      <c r="J388" s="318"/>
      <c r="K388" s="326">
        <f t="shared" si="13"/>
        <v>0</v>
      </c>
      <c r="L388" s="20"/>
      <c r="M388" s="21"/>
      <c r="N388" s="144" t="str">
        <f t="shared" si="14"/>
        <v/>
      </c>
    </row>
    <row r="389" spans="1:14" ht="21" customHeight="1">
      <c r="A389" s="300"/>
      <c r="B389" s="305">
        <v>378</v>
      </c>
      <c r="C389" s="4"/>
      <c r="D389" s="131"/>
      <c r="E389" s="142"/>
      <c r="F389" s="135"/>
      <c r="G389" s="136"/>
      <c r="H389" s="314" t="str">
        <f>IF(F389+G389=0,"","【"&amp;VLOOKUP(E389,マスタ!A:C,3,FALSE)&amp;"】"&amp;CHOOSE(F389,"運営費","事業費","会食費")&amp;" / "&amp;VLOOKUP(G389,科目!$A:$J,CHOOSE(F389,2,5,8,11),FALSE))</f>
        <v/>
      </c>
      <c r="I389" s="317"/>
      <c r="J389" s="318"/>
      <c r="K389" s="326">
        <f t="shared" si="13"/>
        <v>0</v>
      </c>
      <c r="L389" s="20"/>
      <c r="M389" s="21"/>
      <c r="N389" s="144" t="str">
        <f t="shared" si="14"/>
        <v/>
      </c>
    </row>
    <row r="390" spans="1:14" ht="21" customHeight="1">
      <c r="A390" s="300"/>
      <c r="B390" s="305">
        <v>379</v>
      </c>
      <c r="C390" s="4"/>
      <c r="D390" s="131"/>
      <c r="E390" s="142"/>
      <c r="F390" s="135"/>
      <c r="G390" s="136"/>
      <c r="H390" s="314" t="str">
        <f>IF(F390+G390=0,"","【"&amp;VLOOKUP(E390,マスタ!A:C,3,FALSE)&amp;"】"&amp;CHOOSE(F390,"運営費","事業費","会食費")&amp;" / "&amp;VLOOKUP(G390,科目!$A:$J,CHOOSE(F390,2,5,8,11),FALSE))</f>
        <v/>
      </c>
      <c r="I390" s="317"/>
      <c r="J390" s="318"/>
      <c r="K390" s="326">
        <f t="shared" si="13"/>
        <v>0</v>
      </c>
      <c r="L390" s="20"/>
      <c r="M390" s="21"/>
      <c r="N390" s="144" t="str">
        <f t="shared" si="14"/>
        <v/>
      </c>
    </row>
    <row r="391" spans="1:14" ht="21" customHeight="1">
      <c r="A391" s="300"/>
      <c r="B391" s="305">
        <v>380</v>
      </c>
      <c r="C391" s="4"/>
      <c r="D391" s="131"/>
      <c r="E391" s="142"/>
      <c r="F391" s="135"/>
      <c r="G391" s="136"/>
      <c r="H391" s="314" t="str">
        <f>IF(F391+G391=0,"","【"&amp;VLOOKUP(E391,マスタ!A:C,3,FALSE)&amp;"】"&amp;CHOOSE(F391,"運営費","事業費","会食費")&amp;" / "&amp;VLOOKUP(G391,科目!$A:$J,CHOOSE(F391,2,5,8,11),FALSE))</f>
        <v/>
      </c>
      <c r="I391" s="317"/>
      <c r="J391" s="318"/>
      <c r="K391" s="326">
        <f t="shared" si="13"/>
        <v>0</v>
      </c>
      <c r="L391" s="20"/>
      <c r="M391" s="21"/>
      <c r="N391" s="144" t="str">
        <f t="shared" si="14"/>
        <v/>
      </c>
    </row>
    <row r="392" spans="1:14" ht="21" customHeight="1">
      <c r="A392" s="300"/>
      <c r="B392" s="305">
        <v>381</v>
      </c>
      <c r="C392" s="4"/>
      <c r="D392" s="131"/>
      <c r="E392" s="142"/>
      <c r="F392" s="135"/>
      <c r="G392" s="136"/>
      <c r="H392" s="314" t="str">
        <f>IF(F392+G392=0,"","【"&amp;VLOOKUP(E392,マスタ!A:C,3,FALSE)&amp;"】"&amp;CHOOSE(F392,"運営費","事業費","会食費")&amp;" / "&amp;VLOOKUP(G392,科目!$A:$J,CHOOSE(F392,2,5,8,11),FALSE))</f>
        <v/>
      </c>
      <c r="I392" s="317"/>
      <c r="J392" s="318"/>
      <c r="K392" s="326">
        <f t="shared" si="13"/>
        <v>0</v>
      </c>
      <c r="L392" s="20"/>
      <c r="M392" s="21"/>
      <c r="N392" s="144" t="str">
        <f t="shared" si="14"/>
        <v/>
      </c>
    </row>
    <row r="393" spans="1:14" ht="21" customHeight="1">
      <c r="A393" s="300"/>
      <c r="B393" s="305">
        <v>382</v>
      </c>
      <c r="C393" s="4"/>
      <c r="D393" s="131"/>
      <c r="E393" s="142"/>
      <c r="F393" s="135"/>
      <c r="G393" s="136"/>
      <c r="H393" s="314" t="str">
        <f>IF(F393+G393=0,"","【"&amp;VLOOKUP(E393,マスタ!A:C,3,FALSE)&amp;"】"&amp;CHOOSE(F393,"運営費","事業費","会食費")&amp;" / "&amp;VLOOKUP(G393,科目!$A:$J,CHOOSE(F393,2,5,8,11),FALSE))</f>
        <v/>
      </c>
      <c r="I393" s="317"/>
      <c r="J393" s="318"/>
      <c r="K393" s="326">
        <f t="shared" si="13"/>
        <v>0</v>
      </c>
      <c r="L393" s="20"/>
      <c r="M393" s="21"/>
      <c r="N393" s="144" t="str">
        <f t="shared" si="14"/>
        <v/>
      </c>
    </row>
    <row r="394" spans="1:14" ht="21" customHeight="1">
      <c r="A394" s="300"/>
      <c r="B394" s="305">
        <v>383</v>
      </c>
      <c r="C394" s="4"/>
      <c r="D394" s="131"/>
      <c r="E394" s="142"/>
      <c r="F394" s="135"/>
      <c r="G394" s="136"/>
      <c r="H394" s="314" t="str">
        <f>IF(F394+G394=0,"","【"&amp;VLOOKUP(E394,マスタ!A:C,3,FALSE)&amp;"】"&amp;CHOOSE(F394,"運営費","事業費","会食費")&amp;" / "&amp;VLOOKUP(G394,科目!$A:$J,CHOOSE(F394,2,5,8,11),FALSE))</f>
        <v/>
      </c>
      <c r="I394" s="317"/>
      <c r="J394" s="318"/>
      <c r="K394" s="326">
        <f t="shared" si="13"/>
        <v>0</v>
      </c>
      <c r="L394" s="20"/>
      <c r="M394" s="21"/>
      <c r="N394" s="144" t="str">
        <f t="shared" si="14"/>
        <v/>
      </c>
    </row>
    <row r="395" spans="1:14" ht="21" customHeight="1">
      <c r="A395" s="300"/>
      <c r="B395" s="305">
        <v>384</v>
      </c>
      <c r="C395" s="4"/>
      <c r="D395" s="131"/>
      <c r="E395" s="142"/>
      <c r="F395" s="135"/>
      <c r="G395" s="136"/>
      <c r="H395" s="314" t="str">
        <f>IF(F395+G395=0,"","【"&amp;VLOOKUP(E395,マスタ!A:C,3,FALSE)&amp;"】"&amp;CHOOSE(F395,"運営費","事業費","会食費")&amp;" / "&amp;VLOOKUP(G395,科目!$A:$J,CHOOSE(F395,2,5,8,11),FALSE))</f>
        <v/>
      </c>
      <c r="I395" s="317"/>
      <c r="J395" s="318"/>
      <c r="K395" s="326">
        <f t="shared" si="13"/>
        <v>0</v>
      </c>
      <c r="L395" s="20"/>
      <c r="M395" s="21"/>
      <c r="N395" s="144" t="str">
        <f t="shared" si="14"/>
        <v/>
      </c>
    </row>
    <row r="396" spans="1:14" ht="21" customHeight="1">
      <c r="A396" s="300"/>
      <c r="B396" s="305">
        <v>385</v>
      </c>
      <c r="C396" s="4"/>
      <c r="D396" s="131"/>
      <c r="E396" s="142"/>
      <c r="F396" s="135"/>
      <c r="G396" s="136"/>
      <c r="H396" s="314" t="str">
        <f>IF(F396+G396=0,"","【"&amp;VLOOKUP(E396,マスタ!A:C,3,FALSE)&amp;"】"&amp;CHOOSE(F396,"運営費","事業費","会食費")&amp;" / "&amp;VLOOKUP(G396,科目!$A:$J,CHOOSE(F396,2,5,8,11),FALSE))</f>
        <v/>
      </c>
      <c r="I396" s="317"/>
      <c r="J396" s="318"/>
      <c r="K396" s="326">
        <f t="shared" ref="K396:K459" si="15">IF(AND(DATE(IF(C396&lt;7,$P$13+1,$P$13),C396,D396)&lt;=$P$15,DATE(IF(C396&lt;7,$P$13+1,$P$13),C396,D396)&gt;=$P$14),1,0)</f>
        <v>0</v>
      </c>
      <c r="L396" s="20"/>
      <c r="M396" s="21"/>
      <c r="N396" s="144" t="str">
        <f t="shared" si="14"/>
        <v/>
      </c>
    </row>
    <row r="397" spans="1:14" ht="21" customHeight="1">
      <c r="A397" s="300"/>
      <c r="B397" s="305">
        <v>386</v>
      </c>
      <c r="C397" s="4"/>
      <c r="D397" s="131"/>
      <c r="E397" s="142"/>
      <c r="F397" s="135"/>
      <c r="G397" s="136"/>
      <c r="H397" s="314" t="str">
        <f>IF(F397+G397=0,"","【"&amp;VLOOKUP(E397,マスタ!A:C,3,FALSE)&amp;"】"&amp;CHOOSE(F397,"運営費","事業費","会食費")&amp;" / "&amp;VLOOKUP(G397,科目!$A:$J,CHOOSE(F397,2,5,8,11),FALSE))</f>
        <v/>
      </c>
      <c r="I397" s="317"/>
      <c r="J397" s="318"/>
      <c r="K397" s="326">
        <f t="shared" si="15"/>
        <v>0</v>
      </c>
      <c r="L397" s="20"/>
      <c r="M397" s="21"/>
      <c r="N397" s="144" t="str">
        <f t="shared" ref="N397:N460" si="16">IF(G397="","",N396+M397-L397)</f>
        <v/>
      </c>
    </row>
    <row r="398" spans="1:14" ht="21" customHeight="1">
      <c r="A398" s="300"/>
      <c r="B398" s="305">
        <v>387</v>
      </c>
      <c r="C398" s="4"/>
      <c r="D398" s="131"/>
      <c r="E398" s="142"/>
      <c r="F398" s="135"/>
      <c r="G398" s="136"/>
      <c r="H398" s="314" t="str">
        <f>IF(F398+G398=0,"","【"&amp;VLOOKUP(E398,マスタ!A:C,3,FALSE)&amp;"】"&amp;CHOOSE(F398,"運営費","事業費","会食費")&amp;" / "&amp;VLOOKUP(G398,科目!$A:$J,CHOOSE(F398,2,5,8,11),FALSE))</f>
        <v/>
      </c>
      <c r="I398" s="317"/>
      <c r="J398" s="318"/>
      <c r="K398" s="326">
        <f t="shared" si="15"/>
        <v>0</v>
      </c>
      <c r="L398" s="20"/>
      <c r="M398" s="21"/>
      <c r="N398" s="144" t="str">
        <f t="shared" si="16"/>
        <v/>
      </c>
    </row>
    <row r="399" spans="1:14" ht="21" customHeight="1">
      <c r="A399" s="300"/>
      <c r="B399" s="305">
        <v>388</v>
      </c>
      <c r="C399" s="4"/>
      <c r="D399" s="131"/>
      <c r="E399" s="142"/>
      <c r="F399" s="135"/>
      <c r="G399" s="136"/>
      <c r="H399" s="314" t="str">
        <f>IF(F399+G399=0,"","【"&amp;VLOOKUP(E399,マスタ!A:C,3,FALSE)&amp;"】"&amp;CHOOSE(F399,"運営費","事業費","会食費")&amp;" / "&amp;VLOOKUP(G399,科目!$A:$J,CHOOSE(F399,2,5,8,11),FALSE))</f>
        <v/>
      </c>
      <c r="I399" s="317"/>
      <c r="J399" s="318"/>
      <c r="K399" s="326">
        <f t="shared" si="15"/>
        <v>0</v>
      </c>
      <c r="L399" s="20"/>
      <c r="M399" s="21"/>
      <c r="N399" s="144" t="str">
        <f t="shared" si="16"/>
        <v/>
      </c>
    </row>
    <row r="400" spans="1:14" ht="21" customHeight="1">
      <c r="A400" s="300"/>
      <c r="B400" s="305">
        <v>389</v>
      </c>
      <c r="C400" s="4"/>
      <c r="D400" s="131"/>
      <c r="E400" s="142"/>
      <c r="F400" s="135"/>
      <c r="G400" s="136"/>
      <c r="H400" s="314" t="str">
        <f>IF(F400+G400=0,"","【"&amp;VLOOKUP(E400,マスタ!A:C,3,FALSE)&amp;"】"&amp;CHOOSE(F400,"運営費","事業費","会食費")&amp;" / "&amp;VLOOKUP(G400,科目!$A:$J,CHOOSE(F400,2,5,8,11),FALSE))</f>
        <v/>
      </c>
      <c r="I400" s="317"/>
      <c r="J400" s="318"/>
      <c r="K400" s="326">
        <f t="shared" si="15"/>
        <v>0</v>
      </c>
      <c r="L400" s="20"/>
      <c r="M400" s="21"/>
      <c r="N400" s="144" t="str">
        <f t="shared" si="16"/>
        <v/>
      </c>
    </row>
    <row r="401" spans="1:14" ht="21" customHeight="1">
      <c r="A401" s="300"/>
      <c r="B401" s="305">
        <v>390</v>
      </c>
      <c r="C401" s="4"/>
      <c r="D401" s="131"/>
      <c r="E401" s="142"/>
      <c r="F401" s="135"/>
      <c r="G401" s="136"/>
      <c r="H401" s="314" t="str">
        <f>IF(F401+G401=0,"","【"&amp;VLOOKUP(E401,マスタ!A:C,3,FALSE)&amp;"】"&amp;CHOOSE(F401,"運営費","事業費","会食費")&amp;" / "&amp;VLOOKUP(G401,科目!$A:$J,CHOOSE(F401,2,5,8,11),FALSE))</f>
        <v/>
      </c>
      <c r="I401" s="317"/>
      <c r="J401" s="318"/>
      <c r="K401" s="326">
        <f t="shared" si="15"/>
        <v>0</v>
      </c>
      <c r="L401" s="20"/>
      <c r="M401" s="21"/>
      <c r="N401" s="144" t="str">
        <f t="shared" si="16"/>
        <v/>
      </c>
    </row>
    <row r="402" spans="1:14" ht="21" customHeight="1">
      <c r="A402" s="300"/>
      <c r="B402" s="305">
        <v>391</v>
      </c>
      <c r="C402" s="4"/>
      <c r="D402" s="131"/>
      <c r="E402" s="142"/>
      <c r="F402" s="135"/>
      <c r="G402" s="136"/>
      <c r="H402" s="314" t="str">
        <f>IF(F402+G402=0,"","【"&amp;VLOOKUP(E402,マスタ!A:C,3,FALSE)&amp;"】"&amp;CHOOSE(F402,"運営費","事業費","会食費")&amp;" / "&amp;VLOOKUP(G402,科目!$A:$J,CHOOSE(F402,2,5,8,11),FALSE))</f>
        <v/>
      </c>
      <c r="I402" s="317"/>
      <c r="J402" s="318"/>
      <c r="K402" s="326">
        <f t="shared" si="15"/>
        <v>0</v>
      </c>
      <c r="L402" s="20"/>
      <c r="M402" s="21"/>
      <c r="N402" s="144" t="str">
        <f t="shared" si="16"/>
        <v/>
      </c>
    </row>
    <row r="403" spans="1:14" ht="21" customHeight="1">
      <c r="A403" s="300"/>
      <c r="B403" s="305">
        <v>392</v>
      </c>
      <c r="C403" s="4"/>
      <c r="D403" s="131"/>
      <c r="E403" s="142"/>
      <c r="F403" s="135"/>
      <c r="G403" s="136"/>
      <c r="H403" s="314" t="str">
        <f>IF(F403+G403=0,"","【"&amp;VLOOKUP(E403,マスタ!A:C,3,FALSE)&amp;"】"&amp;CHOOSE(F403,"運営費","事業費","会食費")&amp;" / "&amp;VLOOKUP(G403,科目!$A:$J,CHOOSE(F403,2,5,8,11),FALSE))</f>
        <v/>
      </c>
      <c r="I403" s="317"/>
      <c r="J403" s="318"/>
      <c r="K403" s="326">
        <f t="shared" si="15"/>
        <v>0</v>
      </c>
      <c r="L403" s="20"/>
      <c r="M403" s="21"/>
      <c r="N403" s="144" t="str">
        <f t="shared" si="16"/>
        <v/>
      </c>
    </row>
    <row r="404" spans="1:14" ht="21" customHeight="1">
      <c r="A404" s="300"/>
      <c r="B404" s="305">
        <v>393</v>
      </c>
      <c r="C404" s="4"/>
      <c r="D404" s="131"/>
      <c r="E404" s="142"/>
      <c r="F404" s="135"/>
      <c r="G404" s="136"/>
      <c r="H404" s="314" t="str">
        <f>IF(F404+G404=0,"","【"&amp;VLOOKUP(E404,マスタ!A:C,3,FALSE)&amp;"】"&amp;CHOOSE(F404,"運営費","事業費","会食費")&amp;" / "&amp;VLOOKUP(G404,科目!$A:$J,CHOOSE(F404,2,5,8,11),FALSE))</f>
        <v/>
      </c>
      <c r="I404" s="317"/>
      <c r="J404" s="318"/>
      <c r="K404" s="326">
        <f t="shared" si="15"/>
        <v>0</v>
      </c>
      <c r="L404" s="20"/>
      <c r="M404" s="21"/>
      <c r="N404" s="144" t="str">
        <f t="shared" si="16"/>
        <v/>
      </c>
    </row>
    <row r="405" spans="1:14" ht="21" customHeight="1">
      <c r="A405" s="300"/>
      <c r="B405" s="305">
        <v>394</v>
      </c>
      <c r="C405" s="4"/>
      <c r="D405" s="131"/>
      <c r="E405" s="142"/>
      <c r="F405" s="135"/>
      <c r="G405" s="136"/>
      <c r="H405" s="314" t="str">
        <f>IF(F405+G405=0,"","【"&amp;VLOOKUP(E405,マスタ!A:C,3,FALSE)&amp;"】"&amp;CHOOSE(F405,"運営費","事業費","会食費")&amp;" / "&amp;VLOOKUP(G405,科目!$A:$J,CHOOSE(F405,2,5,8,11),FALSE))</f>
        <v/>
      </c>
      <c r="I405" s="317"/>
      <c r="J405" s="318"/>
      <c r="K405" s="326">
        <f t="shared" si="15"/>
        <v>0</v>
      </c>
      <c r="L405" s="20"/>
      <c r="M405" s="21"/>
      <c r="N405" s="144" t="str">
        <f t="shared" si="16"/>
        <v/>
      </c>
    </row>
    <row r="406" spans="1:14" ht="21" customHeight="1">
      <c r="A406" s="300"/>
      <c r="B406" s="305">
        <v>395</v>
      </c>
      <c r="C406" s="4"/>
      <c r="D406" s="131"/>
      <c r="E406" s="142"/>
      <c r="F406" s="135"/>
      <c r="G406" s="136"/>
      <c r="H406" s="314" t="str">
        <f>IF(F406+G406=0,"","【"&amp;VLOOKUP(E406,マスタ!A:C,3,FALSE)&amp;"】"&amp;CHOOSE(F406,"運営費","事業費","会食費")&amp;" / "&amp;VLOOKUP(G406,科目!$A:$J,CHOOSE(F406,2,5,8,11),FALSE))</f>
        <v/>
      </c>
      <c r="I406" s="317"/>
      <c r="J406" s="318"/>
      <c r="K406" s="326">
        <f t="shared" si="15"/>
        <v>0</v>
      </c>
      <c r="L406" s="20"/>
      <c r="M406" s="21"/>
      <c r="N406" s="144" t="str">
        <f t="shared" si="16"/>
        <v/>
      </c>
    </row>
    <row r="407" spans="1:14" ht="21" customHeight="1">
      <c r="A407" s="300"/>
      <c r="B407" s="305">
        <v>396</v>
      </c>
      <c r="C407" s="4"/>
      <c r="D407" s="131"/>
      <c r="E407" s="142"/>
      <c r="F407" s="135"/>
      <c r="G407" s="136"/>
      <c r="H407" s="314" t="str">
        <f>IF(F407+G407=0,"","【"&amp;VLOOKUP(E407,マスタ!A:C,3,FALSE)&amp;"】"&amp;CHOOSE(F407,"運営費","事業費","会食費")&amp;" / "&amp;VLOOKUP(G407,科目!$A:$J,CHOOSE(F407,2,5,8,11),FALSE))</f>
        <v/>
      </c>
      <c r="I407" s="317"/>
      <c r="J407" s="318"/>
      <c r="K407" s="326">
        <f t="shared" si="15"/>
        <v>0</v>
      </c>
      <c r="L407" s="20"/>
      <c r="M407" s="21"/>
      <c r="N407" s="144" t="str">
        <f t="shared" si="16"/>
        <v/>
      </c>
    </row>
    <row r="408" spans="1:14" ht="21" customHeight="1">
      <c r="A408" s="300"/>
      <c r="B408" s="305">
        <v>397</v>
      </c>
      <c r="C408" s="4"/>
      <c r="D408" s="131"/>
      <c r="E408" s="142"/>
      <c r="F408" s="135"/>
      <c r="G408" s="136"/>
      <c r="H408" s="314" t="str">
        <f>IF(F408+G408=0,"","【"&amp;VLOOKUP(E408,マスタ!A:C,3,FALSE)&amp;"】"&amp;CHOOSE(F408,"運営費","事業費","会食費")&amp;" / "&amp;VLOOKUP(G408,科目!$A:$J,CHOOSE(F408,2,5,8,11),FALSE))</f>
        <v/>
      </c>
      <c r="I408" s="317"/>
      <c r="J408" s="318"/>
      <c r="K408" s="326">
        <f t="shared" si="15"/>
        <v>0</v>
      </c>
      <c r="L408" s="20"/>
      <c r="M408" s="21"/>
      <c r="N408" s="144" t="str">
        <f t="shared" si="16"/>
        <v/>
      </c>
    </row>
    <row r="409" spans="1:14" ht="21" customHeight="1">
      <c r="A409" s="300"/>
      <c r="B409" s="305">
        <v>398</v>
      </c>
      <c r="C409" s="4"/>
      <c r="D409" s="131"/>
      <c r="E409" s="142"/>
      <c r="F409" s="135"/>
      <c r="G409" s="136"/>
      <c r="H409" s="314" t="str">
        <f>IF(F409+G409=0,"","【"&amp;VLOOKUP(E409,マスタ!A:C,3,FALSE)&amp;"】"&amp;CHOOSE(F409,"運営費","事業費","会食費")&amp;" / "&amp;VLOOKUP(G409,科目!$A:$J,CHOOSE(F409,2,5,8,11),FALSE))</f>
        <v/>
      </c>
      <c r="I409" s="317"/>
      <c r="J409" s="318"/>
      <c r="K409" s="326">
        <f t="shared" si="15"/>
        <v>0</v>
      </c>
      <c r="L409" s="20"/>
      <c r="M409" s="21"/>
      <c r="N409" s="144" t="str">
        <f t="shared" si="16"/>
        <v/>
      </c>
    </row>
    <row r="410" spans="1:14" ht="21" customHeight="1">
      <c r="A410" s="300"/>
      <c r="B410" s="305">
        <v>399</v>
      </c>
      <c r="C410" s="4"/>
      <c r="D410" s="131"/>
      <c r="E410" s="142"/>
      <c r="F410" s="135"/>
      <c r="G410" s="136"/>
      <c r="H410" s="314" t="str">
        <f>IF(F410+G410=0,"","【"&amp;VLOOKUP(E410,マスタ!A:C,3,FALSE)&amp;"】"&amp;CHOOSE(F410,"運営費","事業費","会食費")&amp;" / "&amp;VLOOKUP(G410,科目!$A:$J,CHOOSE(F410,2,5,8,11),FALSE))</f>
        <v/>
      </c>
      <c r="I410" s="317"/>
      <c r="J410" s="318"/>
      <c r="K410" s="326">
        <f t="shared" si="15"/>
        <v>0</v>
      </c>
      <c r="L410" s="20"/>
      <c r="M410" s="21"/>
      <c r="N410" s="144" t="str">
        <f t="shared" si="16"/>
        <v/>
      </c>
    </row>
    <row r="411" spans="1:14" ht="21" customHeight="1">
      <c r="A411" s="300"/>
      <c r="B411" s="305">
        <v>400</v>
      </c>
      <c r="C411" s="4"/>
      <c r="D411" s="131"/>
      <c r="E411" s="142"/>
      <c r="F411" s="135"/>
      <c r="G411" s="136"/>
      <c r="H411" s="314" t="str">
        <f>IF(F411+G411=0,"","【"&amp;VLOOKUP(E411,マスタ!A:C,3,FALSE)&amp;"】"&amp;CHOOSE(F411,"運営費","事業費","会食費")&amp;" / "&amp;VLOOKUP(G411,科目!$A:$J,CHOOSE(F411,2,5,8,11),FALSE))</f>
        <v/>
      </c>
      <c r="I411" s="317"/>
      <c r="J411" s="318"/>
      <c r="K411" s="326">
        <f t="shared" si="15"/>
        <v>0</v>
      </c>
      <c r="L411" s="20"/>
      <c r="M411" s="21"/>
      <c r="N411" s="144" t="str">
        <f t="shared" si="16"/>
        <v/>
      </c>
    </row>
    <row r="412" spans="1:14" ht="21" customHeight="1">
      <c r="A412" s="300"/>
      <c r="B412" s="305">
        <v>401</v>
      </c>
      <c r="C412" s="4"/>
      <c r="D412" s="131"/>
      <c r="E412" s="142"/>
      <c r="F412" s="135"/>
      <c r="G412" s="136"/>
      <c r="H412" s="314" t="str">
        <f>IF(F412+G412=0,"","【"&amp;VLOOKUP(E412,マスタ!A:C,3,FALSE)&amp;"】"&amp;CHOOSE(F412,"運営費","事業費","会食費")&amp;" / "&amp;VLOOKUP(G412,科目!$A:$J,CHOOSE(F412,2,5,8,11),FALSE))</f>
        <v/>
      </c>
      <c r="I412" s="317"/>
      <c r="J412" s="318"/>
      <c r="K412" s="326">
        <f t="shared" si="15"/>
        <v>0</v>
      </c>
      <c r="L412" s="20"/>
      <c r="M412" s="21"/>
      <c r="N412" s="144" t="str">
        <f t="shared" si="16"/>
        <v/>
      </c>
    </row>
    <row r="413" spans="1:14" ht="21" customHeight="1">
      <c r="A413" s="300"/>
      <c r="B413" s="305">
        <v>402</v>
      </c>
      <c r="C413" s="4"/>
      <c r="D413" s="131"/>
      <c r="E413" s="142"/>
      <c r="F413" s="135"/>
      <c r="G413" s="136"/>
      <c r="H413" s="314" t="str">
        <f>IF(F413+G413=0,"","【"&amp;VLOOKUP(E413,マスタ!A:C,3,FALSE)&amp;"】"&amp;CHOOSE(F413,"運営費","事業費","会食費")&amp;" / "&amp;VLOOKUP(G413,科目!$A:$J,CHOOSE(F413,2,5,8,11),FALSE))</f>
        <v/>
      </c>
      <c r="I413" s="317"/>
      <c r="J413" s="318"/>
      <c r="K413" s="326">
        <f t="shared" si="15"/>
        <v>0</v>
      </c>
      <c r="L413" s="20"/>
      <c r="M413" s="21"/>
      <c r="N413" s="144" t="str">
        <f t="shared" si="16"/>
        <v/>
      </c>
    </row>
    <row r="414" spans="1:14" ht="21" customHeight="1">
      <c r="A414" s="300"/>
      <c r="B414" s="305">
        <v>403</v>
      </c>
      <c r="C414" s="4"/>
      <c r="D414" s="131"/>
      <c r="E414" s="142"/>
      <c r="F414" s="135"/>
      <c r="G414" s="136"/>
      <c r="H414" s="314" t="str">
        <f>IF(F414+G414=0,"","【"&amp;VLOOKUP(E414,マスタ!A:C,3,FALSE)&amp;"】"&amp;CHOOSE(F414,"運営費","事業費","会食費")&amp;" / "&amp;VLOOKUP(G414,科目!$A:$J,CHOOSE(F414,2,5,8,11),FALSE))</f>
        <v/>
      </c>
      <c r="I414" s="317"/>
      <c r="J414" s="318"/>
      <c r="K414" s="326">
        <f t="shared" si="15"/>
        <v>0</v>
      </c>
      <c r="L414" s="20"/>
      <c r="M414" s="21"/>
      <c r="N414" s="144" t="str">
        <f t="shared" si="16"/>
        <v/>
      </c>
    </row>
    <row r="415" spans="1:14" ht="21" customHeight="1">
      <c r="A415" s="300"/>
      <c r="B415" s="305">
        <v>404</v>
      </c>
      <c r="C415" s="4"/>
      <c r="D415" s="131"/>
      <c r="E415" s="142"/>
      <c r="F415" s="135"/>
      <c r="G415" s="136"/>
      <c r="H415" s="314" t="str">
        <f>IF(F415+G415=0,"","【"&amp;VLOOKUP(E415,マスタ!A:C,3,FALSE)&amp;"】"&amp;CHOOSE(F415,"運営費","事業費","会食費")&amp;" / "&amp;VLOOKUP(G415,科目!$A:$J,CHOOSE(F415,2,5,8,11),FALSE))</f>
        <v/>
      </c>
      <c r="I415" s="317"/>
      <c r="J415" s="318"/>
      <c r="K415" s="326">
        <f t="shared" si="15"/>
        <v>0</v>
      </c>
      <c r="L415" s="20"/>
      <c r="M415" s="21"/>
      <c r="N415" s="144" t="str">
        <f t="shared" si="16"/>
        <v/>
      </c>
    </row>
    <row r="416" spans="1:14" ht="21" customHeight="1">
      <c r="A416" s="300"/>
      <c r="B416" s="305">
        <v>405</v>
      </c>
      <c r="C416" s="4"/>
      <c r="D416" s="131"/>
      <c r="E416" s="142"/>
      <c r="F416" s="135"/>
      <c r="G416" s="136"/>
      <c r="H416" s="314" t="str">
        <f>IF(F416+G416=0,"","【"&amp;VLOOKUP(E416,マスタ!A:C,3,FALSE)&amp;"】"&amp;CHOOSE(F416,"運営費","事業費","会食費")&amp;" / "&amp;VLOOKUP(G416,科目!$A:$J,CHOOSE(F416,2,5,8,11),FALSE))</f>
        <v/>
      </c>
      <c r="I416" s="317"/>
      <c r="J416" s="318"/>
      <c r="K416" s="326">
        <f t="shared" si="15"/>
        <v>0</v>
      </c>
      <c r="L416" s="20"/>
      <c r="M416" s="21"/>
      <c r="N416" s="144" t="str">
        <f t="shared" si="16"/>
        <v/>
      </c>
    </row>
    <row r="417" spans="1:14" ht="21" customHeight="1">
      <c r="A417" s="300"/>
      <c r="B417" s="305">
        <v>406</v>
      </c>
      <c r="C417" s="4"/>
      <c r="D417" s="131"/>
      <c r="E417" s="142"/>
      <c r="F417" s="135"/>
      <c r="G417" s="136"/>
      <c r="H417" s="314" t="str">
        <f>IF(F417+G417=0,"","【"&amp;VLOOKUP(E417,マスタ!A:C,3,FALSE)&amp;"】"&amp;CHOOSE(F417,"運営費","事業費","会食費")&amp;" / "&amp;VLOOKUP(G417,科目!$A:$J,CHOOSE(F417,2,5,8,11),FALSE))</f>
        <v/>
      </c>
      <c r="I417" s="317"/>
      <c r="J417" s="318"/>
      <c r="K417" s="326">
        <f t="shared" si="15"/>
        <v>0</v>
      </c>
      <c r="L417" s="20"/>
      <c r="M417" s="21"/>
      <c r="N417" s="144" t="str">
        <f t="shared" si="16"/>
        <v/>
      </c>
    </row>
    <row r="418" spans="1:14" ht="21" customHeight="1">
      <c r="A418" s="300"/>
      <c r="B418" s="305">
        <v>407</v>
      </c>
      <c r="C418" s="4"/>
      <c r="D418" s="131"/>
      <c r="E418" s="142"/>
      <c r="F418" s="135"/>
      <c r="G418" s="136"/>
      <c r="H418" s="314" t="str">
        <f>IF(F418+G418=0,"","【"&amp;VLOOKUP(E418,マスタ!A:C,3,FALSE)&amp;"】"&amp;CHOOSE(F418,"運営費","事業費","会食費")&amp;" / "&amp;VLOOKUP(G418,科目!$A:$J,CHOOSE(F418,2,5,8,11),FALSE))</f>
        <v/>
      </c>
      <c r="I418" s="317"/>
      <c r="J418" s="318"/>
      <c r="K418" s="326">
        <f t="shared" si="15"/>
        <v>0</v>
      </c>
      <c r="L418" s="20"/>
      <c r="M418" s="21"/>
      <c r="N418" s="144" t="str">
        <f t="shared" si="16"/>
        <v/>
      </c>
    </row>
    <row r="419" spans="1:14" ht="21" customHeight="1">
      <c r="A419" s="300"/>
      <c r="B419" s="305">
        <v>408</v>
      </c>
      <c r="C419" s="4"/>
      <c r="D419" s="131"/>
      <c r="E419" s="142"/>
      <c r="F419" s="135"/>
      <c r="G419" s="136"/>
      <c r="H419" s="314" t="str">
        <f>IF(F419+G419=0,"","【"&amp;VLOOKUP(E419,マスタ!A:C,3,FALSE)&amp;"】"&amp;CHOOSE(F419,"運営費","事業費","会食費")&amp;" / "&amp;VLOOKUP(G419,科目!$A:$J,CHOOSE(F419,2,5,8,11),FALSE))</f>
        <v/>
      </c>
      <c r="I419" s="317"/>
      <c r="J419" s="318"/>
      <c r="K419" s="326">
        <f t="shared" si="15"/>
        <v>0</v>
      </c>
      <c r="L419" s="20"/>
      <c r="M419" s="21"/>
      <c r="N419" s="144" t="str">
        <f t="shared" si="16"/>
        <v/>
      </c>
    </row>
    <row r="420" spans="1:14" ht="21" customHeight="1">
      <c r="A420" s="300"/>
      <c r="B420" s="305">
        <v>409</v>
      </c>
      <c r="C420" s="4"/>
      <c r="D420" s="131"/>
      <c r="E420" s="142"/>
      <c r="F420" s="135"/>
      <c r="G420" s="136"/>
      <c r="H420" s="314" t="str">
        <f>IF(F420+G420=0,"","【"&amp;VLOOKUP(E420,マスタ!A:C,3,FALSE)&amp;"】"&amp;CHOOSE(F420,"運営費","事業費","会食費")&amp;" / "&amp;VLOOKUP(G420,科目!$A:$J,CHOOSE(F420,2,5,8,11),FALSE))</f>
        <v/>
      </c>
      <c r="I420" s="317"/>
      <c r="J420" s="318"/>
      <c r="K420" s="326">
        <f t="shared" si="15"/>
        <v>0</v>
      </c>
      <c r="L420" s="20"/>
      <c r="M420" s="21"/>
      <c r="N420" s="144" t="str">
        <f t="shared" si="16"/>
        <v/>
      </c>
    </row>
    <row r="421" spans="1:14" ht="21" customHeight="1">
      <c r="A421" s="300"/>
      <c r="B421" s="305">
        <v>410</v>
      </c>
      <c r="C421" s="4"/>
      <c r="D421" s="131"/>
      <c r="E421" s="142"/>
      <c r="F421" s="135"/>
      <c r="G421" s="136"/>
      <c r="H421" s="314" t="str">
        <f>IF(F421+G421=0,"","【"&amp;VLOOKUP(E421,マスタ!A:C,3,FALSE)&amp;"】"&amp;CHOOSE(F421,"運営費","事業費","会食費")&amp;" / "&amp;VLOOKUP(G421,科目!$A:$J,CHOOSE(F421,2,5,8,11),FALSE))</f>
        <v/>
      </c>
      <c r="I421" s="317"/>
      <c r="J421" s="318"/>
      <c r="K421" s="326">
        <f t="shared" si="15"/>
        <v>0</v>
      </c>
      <c r="L421" s="20"/>
      <c r="M421" s="21"/>
      <c r="N421" s="144" t="str">
        <f t="shared" si="16"/>
        <v/>
      </c>
    </row>
    <row r="422" spans="1:14" ht="21" customHeight="1">
      <c r="A422" s="300"/>
      <c r="B422" s="305">
        <v>411</v>
      </c>
      <c r="C422" s="4"/>
      <c r="D422" s="131"/>
      <c r="E422" s="142"/>
      <c r="F422" s="135"/>
      <c r="G422" s="136"/>
      <c r="H422" s="314" t="str">
        <f>IF(F422+G422=0,"","【"&amp;VLOOKUP(E422,マスタ!A:C,3,FALSE)&amp;"】"&amp;CHOOSE(F422,"運営費","事業費","会食費")&amp;" / "&amp;VLOOKUP(G422,科目!$A:$J,CHOOSE(F422,2,5,8,11),FALSE))</f>
        <v/>
      </c>
      <c r="I422" s="317"/>
      <c r="J422" s="318"/>
      <c r="K422" s="326">
        <f t="shared" si="15"/>
        <v>0</v>
      </c>
      <c r="L422" s="20"/>
      <c r="M422" s="21"/>
      <c r="N422" s="144" t="str">
        <f t="shared" si="16"/>
        <v/>
      </c>
    </row>
    <row r="423" spans="1:14" ht="21" customHeight="1">
      <c r="A423" s="300"/>
      <c r="B423" s="305">
        <v>412</v>
      </c>
      <c r="C423" s="4"/>
      <c r="D423" s="131"/>
      <c r="E423" s="142"/>
      <c r="F423" s="135"/>
      <c r="G423" s="136"/>
      <c r="H423" s="314" t="str">
        <f>IF(F423+G423=0,"","【"&amp;VLOOKUP(E423,マスタ!A:C,3,FALSE)&amp;"】"&amp;CHOOSE(F423,"運営費","事業費","会食費")&amp;" / "&amp;VLOOKUP(G423,科目!$A:$J,CHOOSE(F423,2,5,8,11),FALSE))</f>
        <v/>
      </c>
      <c r="I423" s="317"/>
      <c r="J423" s="318"/>
      <c r="K423" s="326">
        <f t="shared" si="15"/>
        <v>0</v>
      </c>
      <c r="L423" s="20"/>
      <c r="M423" s="21"/>
      <c r="N423" s="144" t="str">
        <f t="shared" si="16"/>
        <v/>
      </c>
    </row>
    <row r="424" spans="1:14" ht="21" customHeight="1">
      <c r="A424" s="300"/>
      <c r="B424" s="305">
        <v>413</v>
      </c>
      <c r="C424" s="4"/>
      <c r="D424" s="131"/>
      <c r="E424" s="142"/>
      <c r="F424" s="135"/>
      <c r="G424" s="136"/>
      <c r="H424" s="314" t="str">
        <f>IF(F424+G424=0,"","【"&amp;VLOOKUP(E424,マスタ!A:C,3,FALSE)&amp;"】"&amp;CHOOSE(F424,"運営費","事業費","会食費")&amp;" / "&amp;VLOOKUP(G424,科目!$A:$J,CHOOSE(F424,2,5,8,11),FALSE))</f>
        <v/>
      </c>
      <c r="I424" s="317"/>
      <c r="J424" s="318"/>
      <c r="K424" s="326">
        <f t="shared" si="15"/>
        <v>0</v>
      </c>
      <c r="L424" s="20"/>
      <c r="M424" s="21"/>
      <c r="N424" s="144" t="str">
        <f t="shared" si="16"/>
        <v/>
      </c>
    </row>
    <row r="425" spans="1:14" ht="21" customHeight="1">
      <c r="A425" s="300"/>
      <c r="B425" s="305">
        <v>414</v>
      </c>
      <c r="C425" s="4"/>
      <c r="D425" s="131"/>
      <c r="E425" s="142"/>
      <c r="F425" s="135"/>
      <c r="G425" s="136"/>
      <c r="H425" s="314" t="str">
        <f>IF(F425+G425=0,"","【"&amp;VLOOKUP(E425,マスタ!A:C,3,FALSE)&amp;"】"&amp;CHOOSE(F425,"運営費","事業費","会食費")&amp;" / "&amp;VLOOKUP(G425,科目!$A:$J,CHOOSE(F425,2,5,8,11),FALSE))</f>
        <v/>
      </c>
      <c r="I425" s="317"/>
      <c r="J425" s="318"/>
      <c r="K425" s="326">
        <f t="shared" si="15"/>
        <v>0</v>
      </c>
      <c r="L425" s="20"/>
      <c r="M425" s="21"/>
      <c r="N425" s="144" t="str">
        <f t="shared" si="16"/>
        <v/>
      </c>
    </row>
    <row r="426" spans="1:14" ht="21" customHeight="1">
      <c r="A426" s="300"/>
      <c r="B426" s="305">
        <v>415</v>
      </c>
      <c r="C426" s="4"/>
      <c r="D426" s="131"/>
      <c r="E426" s="142"/>
      <c r="F426" s="135"/>
      <c r="G426" s="136"/>
      <c r="H426" s="314" t="str">
        <f>IF(F426+G426=0,"","【"&amp;VLOOKUP(E426,マスタ!A:C,3,FALSE)&amp;"】"&amp;CHOOSE(F426,"運営費","事業費","会食費")&amp;" / "&amp;VLOOKUP(G426,科目!$A:$J,CHOOSE(F426,2,5,8,11),FALSE))</f>
        <v/>
      </c>
      <c r="I426" s="317"/>
      <c r="J426" s="318"/>
      <c r="K426" s="326">
        <f t="shared" si="15"/>
        <v>0</v>
      </c>
      <c r="L426" s="20"/>
      <c r="M426" s="21"/>
      <c r="N426" s="144" t="str">
        <f t="shared" si="16"/>
        <v/>
      </c>
    </row>
    <row r="427" spans="1:14" ht="21" customHeight="1">
      <c r="A427" s="300"/>
      <c r="B427" s="305">
        <v>416</v>
      </c>
      <c r="C427" s="4"/>
      <c r="D427" s="131"/>
      <c r="E427" s="142"/>
      <c r="F427" s="135"/>
      <c r="G427" s="136"/>
      <c r="H427" s="314" t="str">
        <f>IF(F427+G427=0,"","【"&amp;VLOOKUP(E427,マスタ!A:C,3,FALSE)&amp;"】"&amp;CHOOSE(F427,"運営費","事業費","会食費")&amp;" / "&amp;VLOOKUP(G427,科目!$A:$J,CHOOSE(F427,2,5,8,11),FALSE))</f>
        <v/>
      </c>
      <c r="I427" s="317"/>
      <c r="J427" s="318"/>
      <c r="K427" s="326">
        <f t="shared" si="15"/>
        <v>0</v>
      </c>
      <c r="L427" s="20"/>
      <c r="M427" s="21"/>
      <c r="N427" s="144" t="str">
        <f t="shared" si="16"/>
        <v/>
      </c>
    </row>
    <row r="428" spans="1:14" ht="21" customHeight="1">
      <c r="A428" s="300"/>
      <c r="B428" s="305">
        <v>417</v>
      </c>
      <c r="C428" s="4"/>
      <c r="D428" s="131"/>
      <c r="E428" s="142"/>
      <c r="F428" s="135"/>
      <c r="G428" s="136"/>
      <c r="H428" s="314" t="str">
        <f>IF(F428+G428=0,"","【"&amp;VLOOKUP(E428,マスタ!A:C,3,FALSE)&amp;"】"&amp;CHOOSE(F428,"運営費","事業費","会食費")&amp;" / "&amp;VLOOKUP(G428,科目!$A:$J,CHOOSE(F428,2,5,8,11),FALSE))</f>
        <v/>
      </c>
      <c r="I428" s="317"/>
      <c r="J428" s="318"/>
      <c r="K428" s="326">
        <f t="shared" si="15"/>
        <v>0</v>
      </c>
      <c r="L428" s="20"/>
      <c r="M428" s="21"/>
      <c r="N428" s="144" t="str">
        <f t="shared" si="16"/>
        <v/>
      </c>
    </row>
    <row r="429" spans="1:14" ht="21" customHeight="1">
      <c r="A429" s="300"/>
      <c r="B429" s="305">
        <v>418</v>
      </c>
      <c r="C429" s="4"/>
      <c r="D429" s="131"/>
      <c r="E429" s="142"/>
      <c r="F429" s="135"/>
      <c r="G429" s="136"/>
      <c r="H429" s="314" t="str">
        <f>IF(F429+G429=0,"","【"&amp;VLOOKUP(E429,マスタ!A:C,3,FALSE)&amp;"】"&amp;CHOOSE(F429,"運営費","事業費","会食費")&amp;" / "&amp;VLOOKUP(G429,科目!$A:$J,CHOOSE(F429,2,5,8,11),FALSE))</f>
        <v/>
      </c>
      <c r="I429" s="317"/>
      <c r="J429" s="318"/>
      <c r="K429" s="326">
        <f t="shared" si="15"/>
        <v>0</v>
      </c>
      <c r="L429" s="20"/>
      <c r="M429" s="21"/>
      <c r="N429" s="144" t="str">
        <f t="shared" si="16"/>
        <v/>
      </c>
    </row>
    <row r="430" spans="1:14" ht="21" customHeight="1">
      <c r="A430" s="300"/>
      <c r="B430" s="305">
        <v>419</v>
      </c>
      <c r="C430" s="4"/>
      <c r="D430" s="131"/>
      <c r="E430" s="142"/>
      <c r="F430" s="135"/>
      <c r="G430" s="136"/>
      <c r="H430" s="314" t="str">
        <f>IF(F430+G430=0,"","【"&amp;VLOOKUP(E430,マスタ!A:C,3,FALSE)&amp;"】"&amp;CHOOSE(F430,"運営費","事業費","会食費")&amp;" / "&amp;VLOOKUP(G430,科目!$A:$J,CHOOSE(F430,2,5,8,11),FALSE))</f>
        <v/>
      </c>
      <c r="I430" s="317"/>
      <c r="J430" s="318"/>
      <c r="K430" s="326">
        <f t="shared" si="15"/>
        <v>0</v>
      </c>
      <c r="L430" s="20"/>
      <c r="M430" s="21"/>
      <c r="N430" s="144" t="str">
        <f t="shared" si="16"/>
        <v/>
      </c>
    </row>
    <row r="431" spans="1:14" ht="21" customHeight="1">
      <c r="A431" s="300"/>
      <c r="B431" s="305">
        <v>420</v>
      </c>
      <c r="C431" s="4"/>
      <c r="D431" s="131"/>
      <c r="E431" s="142"/>
      <c r="F431" s="135"/>
      <c r="G431" s="136"/>
      <c r="H431" s="314" t="str">
        <f>IF(F431+G431=0,"","【"&amp;VLOOKUP(E431,マスタ!A:C,3,FALSE)&amp;"】"&amp;CHOOSE(F431,"運営費","事業費","会食費")&amp;" / "&amp;VLOOKUP(G431,科目!$A:$J,CHOOSE(F431,2,5,8,11),FALSE))</f>
        <v/>
      </c>
      <c r="I431" s="317"/>
      <c r="J431" s="318"/>
      <c r="K431" s="326">
        <f t="shared" si="15"/>
        <v>0</v>
      </c>
      <c r="L431" s="20"/>
      <c r="M431" s="21"/>
      <c r="N431" s="144" t="str">
        <f t="shared" si="16"/>
        <v/>
      </c>
    </row>
    <row r="432" spans="1:14" ht="21" customHeight="1">
      <c r="A432" s="300"/>
      <c r="B432" s="305">
        <v>421</v>
      </c>
      <c r="C432" s="4"/>
      <c r="D432" s="131"/>
      <c r="E432" s="142"/>
      <c r="F432" s="135"/>
      <c r="G432" s="136"/>
      <c r="H432" s="314" t="str">
        <f>IF(F432+G432=0,"","【"&amp;VLOOKUP(E432,マスタ!A:C,3,FALSE)&amp;"】"&amp;CHOOSE(F432,"運営費","事業費","会食費")&amp;" / "&amp;VLOOKUP(G432,科目!$A:$J,CHOOSE(F432,2,5,8,11),FALSE))</f>
        <v/>
      </c>
      <c r="I432" s="317"/>
      <c r="J432" s="318"/>
      <c r="K432" s="326">
        <f t="shared" si="15"/>
        <v>0</v>
      </c>
      <c r="L432" s="20"/>
      <c r="M432" s="21"/>
      <c r="N432" s="144" t="str">
        <f t="shared" si="16"/>
        <v/>
      </c>
    </row>
    <row r="433" spans="1:14" ht="21" customHeight="1">
      <c r="A433" s="300"/>
      <c r="B433" s="305">
        <v>422</v>
      </c>
      <c r="C433" s="4"/>
      <c r="D433" s="131"/>
      <c r="E433" s="142"/>
      <c r="F433" s="135"/>
      <c r="G433" s="136"/>
      <c r="H433" s="314" t="str">
        <f>IF(F433+G433=0,"","【"&amp;VLOOKUP(E433,マスタ!A:C,3,FALSE)&amp;"】"&amp;CHOOSE(F433,"運営費","事業費","会食費")&amp;" / "&amp;VLOOKUP(G433,科目!$A:$J,CHOOSE(F433,2,5,8,11),FALSE))</f>
        <v/>
      </c>
      <c r="I433" s="317"/>
      <c r="J433" s="318"/>
      <c r="K433" s="326">
        <f t="shared" si="15"/>
        <v>0</v>
      </c>
      <c r="L433" s="20"/>
      <c r="M433" s="21"/>
      <c r="N433" s="144" t="str">
        <f t="shared" si="16"/>
        <v/>
      </c>
    </row>
    <row r="434" spans="1:14" ht="21" customHeight="1">
      <c r="A434" s="300"/>
      <c r="B434" s="305">
        <v>423</v>
      </c>
      <c r="C434" s="4"/>
      <c r="D434" s="131"/>
      <c r="E434" s="142"/>
      <c r="F434" s="135"/>
      <c r="G434" s="136"/>
      <c r="H434" s="314" t="str">
        <f>IF(F434+G434=0,"","【"&amp;VLOOKUP(E434,マスタ!A:C,3,FALSE)&amp;"】"&amp;CHOOSE(F434,"運営費","事業費","会食費")&amp;" / "&amp;VLOOKUP(G434,科目!$A:$J,CHOOSE(F434,2,5,8,11),FALSE))</f>
        <v/>
      </c>
      <c r="I434" s="317"/>
      <c r="J434" s="318"/>
      <c r="K434" s="326">
        <f t="shared" si="15"/>
        <v>0</v>
      </c>
      <c r="L434" s="20"/>
      <c r="M434" s="21"/>
      <c r="N434" s="144" t="str">
        <f t="shared" si="16"/>
        <v/>
      </c>
    </row>
    <row r="435" spans="1:14" ht="21" customHeight="1">
      <c r="A435" s="300"/>
      <c r="B435" s="305">
        <v>424</v>
      </c>
      <c r="C435" s="4"/>
      <c r="D435" s="131"/>
      <c r="E435" s="142"/>
      <c r="F435" s="135"/>
      <c r="G435" s="136"/>
      <c r="H435" s="314" t="str">
        <f>IF(F435+G435=0,"","【"&amp;VLOOKUP(E435,マスタ!A:C,3,FALSE)&amp;"】"&amp;CHOOSE(F435,"運営費","事業費","会食費")&amp;" / "&amp;VLOOKUP(G435,科目!$A:$J,CHOOSE(F435,2,5,8,11),FALSE))</f>
        <v/>
      </c>
      <c r="I435" s="317"/>
      <c r="J435" s="318"/>
      <c r="K435" s="326">
        <f t="shared" si="15"/>
        <v>0</v>
      </c>
      <c r="L435" s="20"/>
      <c r="M435" s="21"/>
      <c r="N435" s="144" t="str">
        <f t="shared" si="16"/>
        <v/>
      </c>
    </row>
    <row r="436" spans="1:14" ht="21" customHeight="1">
      <c r="A436" s="300"/>
      <c r="B436" s="305">
        <v>425</v>
      </c>
      <c r="C436" s="4"/>
      <c r="D436" s="131"/>
      <c r="E436" s="142"/>
      <c r="F436" s="135"/>
      <c r="G436" s="136"/>
      <c r="H436" s="314" t="str">
        <f>IF(F436+G436=0,"","【"&amp;VLOOKUP(E436,マスタ!A:C,3,FALSE)&amp;"】"&amp;CHOOSE(F436,"運営費","事業費","会食費")&amp;" / "&amp;VLOOKUP(G436,科目!$A:$J,CHOOSE(F436,2,5,8,11),FALSE))</f>
        <v/>
      </c>
      <c r="I436" s="317"/>
      <c r="J436" s="318"/>
      <c r="K436" s="326">
        <f t="shared" si="15"/>
        <v>0</v>
      </c>
      <c r="L436" s="20"/>
      <c r="M436" s="21"/>
      <c r="N436" s="144" t="str">
        <f t="shared" si="16"/>
        <v/>
      </c>
    </row>
    <row r="437" spans="1:14" ht="21" customHeight="1">
      <c r="A437" s="300"/>
      <c r="B437" s="305">
        <v>426</v>
      </c>
      <c r="C437" s="4"/>
      <c r="D437" s="131"/>
      <c r="E437" s="142"/>
      <c r="F437" s="135"/>
      <c r="G437" s="136"/>
      <c r="H437" s="314" t="str">
        <f>IF(F437+G437=0,"","【"&amp;VLOOKUP(E437,マスタ!A:C,3,FALSE)&amp;"】"&amp;CHOOSE(F437,"運営費","事業費","会食費")&amp;" / "&amp;VLOOKUP(G437,科目!$A:$J,CHOOSE(F437,2,5,8,11),FALSE))</f>
        <v/>
      </c>
      <c r="I437" s="317"/>
      <c r="J437" s="318"/>
      <c r="K437" s="326">
        <f t="shared" si="15"/>
        <v>0</v>
      </c>
      <c r="L437" s="20"/>
      <c r="M437" s="21"/>
      <c r="N437" s="144" t="str">
        <f t="shared" si="16"/>
        <v/>
      </c>
    </row>
    <row r="438" spans="1:14" ht="21" customHeight="1">
      <c r="A438" s="300"/>
      <c r="B438" s="305">
        <v>427</v>
      </c>
      <c r="C438" s="4"/>
      <c r="D438" s="131"/>
      <c r="E438" s="142"/>
      <c r="F438" s="135"/>
      <c r="G438" s="136"/>
      <c r="H438" s="314" t="str">
        <f>IF(F438+G438=0,"","【"&amp;VLOOKUP(E438,マスタ!A:C,3,FALSE)&amp;"】"&amp;CHOOSE(F438,"運営費","事業費","会食費")&amp;" / "&amp;VLOOKUP(G438,科目!$A:$J,CHOOSE(F438,2,5,8,11),FALSE))</f>
        <v/>
      </c>
      <c r="I438" s="317"/>
      <c r="J438" s="318"/>
      <c r="K438" s="326">
        <f t="shared" si="15"/>
        <v>0</v>
      </c>
      <c r="L438" s="20"/>
      <c r="M438" s="21"/>
      <c r="N438" s="144" t="str">
        <f t="shared" si="16"/>
        <v/>
      </c>
    </row>
    <row r="439" spans="1:14" ht="21" customHeight="1">
      <c r="A439" s="300"/>
      <c r="B439" s="305">
        <v>428</v>
      </c>
      <c r="C439" s="4"/>
      <c r="D439" s="131"/>
      <c r="E439" s="142"/>
      <c r="F439" s="135"/>
      <c r="G439" s="136"/>
      <c r="H439" s="314" t="str">
        <f>IF(F439+G439=0,"","【"&amp;VLOOKUP(E439,マスタ!A:C,3,FALSE)&amp;"】"&amp;CHOOSE(F439,"運営費","事業費","会食費")&amp;" / "&amp;VLOOKUP(G439,科目!$A:$J,CHOOSE(F439,2,5,8,11),FALSE))</f>
        <v/>
      </c>
      <c r="I439" s="317"/>
      <c r="J439" s="318"/>
      <c r="K439" s="326">
        <f t="shared" si="15"/>
        <v>0</v>
      </c>
      <c r="L439" s="20"/>
      <c r="M439" s="21"/>
      <c r="N439" s="144" t="str">
        <f t="shared" si="16"/>
        <v/>
      </c>
    </row>
    <row r="440" spans="1:14" ht="21" customHeight="1">
      <c r="A440" s="300"/>
      <c r="B440" s="305">
        <v>429</v>
      </c>
      <c r="C440" s="4"/>
      <c r="D440" s="131"/>
      <c r="E440" s="142"/>
      <c r="F440" s="135"/>
      <c r="G440" s="136"/>
      <c r="H440" s="314" t="str">
        <f>IF(F440+G440=0,"","【"&amp;VLOOKUP(E440,マスタ!A:C,3,FALSE)&amp;"】"&amp;CHOOSE(F440,"運営費","事業費","会食費")&amp;" / "&amp;VLOOKUP(G440,科目!$A:$J,CHOOSE(F440,2,5,8,11),FALSE))</f>
        <v/>
      </c>
      <c r="I440" s="317"/>
      <c r="J440" s="318"/>
      <c r="K440" s="326">
        <f t="shared" si="15"/>
        <v>0</v>
      </c>
      <c r="L440" s="20"/>
      <c r="M440" s="21"/>
      <c r="N440" s="144" t="str">
        <f t="shared" si="16"/>
        <v/>
      </c>
    </row>
    <row r="441" spans="1:14" ht="21" customHeight="1">
      <c r="A441" s="300"/>
      <c r="B441" s="305">
        <v>430</v>
      </c>
      <c r="C441" s="4"/>
      <c r="D441" s="131"/>
      <c r="E441" s="142"/>
      <c r="F441" s="135"/>
      <c r="G441" s="136"/>
      <c r="H441" s="314" t="str">
        <f>IF(F441+G441=0,"","【"&amp;VLOOKUP(E441,マスタ!A:C,3,FALSE)&amp;"】"&amp;CHOOSE(F441,"運営費","事業費","会食費")&amp;" / "&amp;VLOOKUP(G441,科目!$A:$J,CHOOSE(F441,2,5,8,11),FALSE))</f>
        <v/>
      </c>
      <c r="I441" s="317"/>
      <c r="J441" s="318"/>
      <c r="K441" s="326">
        <f t="shared" si="15"/>
        <v>0</v>
      </c>
      <c r="L441" s="20"/>
      <c r="M441" s="21"/>
      <c r="N441" s="144" t="str">
        <f t="shared" si="16"/>
        <v/>
      </c>
    </row>
    <row r="442" spans="1:14" ht="21" customHeight="1">
      <c r="A442" s="300"/>
      <c r="B442" s="305">
        <v>431</v>
      </c>
      <c r="C442" s="4"/>
      <c r="D442" s="131"/>
      <c r="E442" s="142"/>
      <c r="F442" s="135"/>
      <c r="G442" s="136"/>
      <c r="H442" s="314" t="str">
        <f>IF(F442+G442=0,"","【"&amp;VLOOKUP(E442,マスタ!A:C,3,FALSE)&amp;"】"&amp;CHOOSE(F442,"運営費","事業費","会食費")&amp;" / "&amp;VLOOKUP(G442,科目!$A:$J,CHOOSE(F442,2,5,8,11),FALSE))</f>
        <v/>
      </c>
      <c r="I442" s="317"/>
      <c r="J442" s="318"/>
      <c r="K442" s="326">
        <f t="shared" si="15"/>
        <v>0</v>
      </c>
      <c r="L442" s="20"/>
      <c r="M442" s="21"/>
      <c r="N442" s="144" t="str">
        <f t="shared" si="16"/>
        <v/>
      </c>
    </row>
    <row r="443" spans="1:14" ht="21" customHeight="1">
      <c r="A443" s="300"/>
      <c r="B443" s="305">
        <v>432</v>
      </c>
      <c r="C443" s="4"/>
      <c r="D443" s="131"/>
      <c r="E443" s="142"/>
      <c r="F443" s="135"/>
      <c r="G443" s="136"/>
      <c r="H443" s="314" t="str">
        <f>IF(F443+G443=0,"","【"&amp;VLOOKUP(E443,マスタ!A:C,3,FALSE)&amp;"】"&amp;CHOOSE(F443,"運営費","事業費","会食費")&amp;" / "&amp;VLOOKUP(G443,科目!$A:$J,CHOOSE(F443,2,5,8,11),FALSE))</f>
        <v/>
      </c>
      <c r="I443" s="317"/>
      <c r="J443" s="318"/>
      <c r="K443" s="326">
        <f t="shared" si="15"/>
        <v>0</v>
      </c>
      <c r="L443" s="20"/>
      <c r="M443" s="21"/>
      <c r="N443" s="144" t="str">
        <f t="shared" si="16"/>
        <v/>
      </c>
    </row>
    <row r="444" spans="1:14" ht="21" customHeight="1">
      <c r="A444" s="300"/>
      <c r="B444" s="305">
        <v>433</v>
      </c>
      <c r="C444" s="4"/>
      <c r="D444" s="131"/>
      <c r="E444" s="142"/>
      <c r="F444" s="135"/>
      <c r="G444" s="136"/>
      <c r="H444" s="314" t="str">
        <f>IF(F444+G444=0,"","【"&amp;VLOOKUP(E444,マスタ!A:C,3,FALSE)&amp;"】"&amp;CHOOSE(F444,"運営費","事業費","会食費")&amp;" / "&amp;VLOOKUP(G444,科目!$A:$J,CHOOSE(F444,2,5,8,11),FALSE))</f>
        <v/>
      </c>
      <c r="I444" s="317"/>
      <c r="J444" s="318"/>
      <c r="K444" s="326">
        <f t="shared" si="15"/>
        <v>0</v>
      </c>
      <c r="L444" s="20"/>
      <c r="M444" s="21"/>
      <c r="N444" s="144" t="str">
        <f t="shared" si="16"/>
        <v/>
      </c>
    </row>
    <row r="445" spans="1:14" ht="21" customHeight="1">
      <c r="A445" s="300"/>
      <c r="B445" s="305">
        <v>434</v>
      </c>
      <c r="C445" s="4"/>
      <c r="D445" s="131"/>
      <c r="E445" s="142"/>
      <c r="F445" s="135"/>
      <c r="G445" s="136"/>
      <c r="H445" s="314" t="str">
        <f>IF(F445+G445=0,"","【"&amp;VLOOKUP(E445,マスタ!A:C,3,FALSE)&amp;"】"&amp;CHOOSE(F445,"運営費","事業費","会食費")&amp;" / "&amp;VLOOKUP(G445,科目!$A:$J,CHOOSE(F445,2,5,8,11),FALSE))</f>
        <v/>
      </c>
      <c r="I445" s="317"/>
      <c r="J445" s="318"/>
      <c r="K445" s="326">
        <f t="shared" si="15"/>
        <v>0</v>
      </c>
      <c r="L445" s="20"/>
      <c r="M445" s="21"/>
      <c r="N445" s="144" t="str">
        <f t="shared" si="16"/>
        <v/>
      </c>
    </row>
    <row r="446" spans="1:14" ht="21" customHeight="1">
      <c r="A446" s="300"/>
      <c r="B446" s="305">
        <v>435</v>
      </c>
      <c r="C446" s="4"/>
      <c r="D446" s="131"/>
      <c r="E446" s="142"/>
      <c r="F446" s="135"/>
      <c r="G446" s="136"/>
      <c r="H446" s="314" t="str">
        <f>IF(F446+G446=0,"","【"&amp;VLOOKUP(E446,マスタ!A:C,3,FALSE)&amp;"】"&amp;CHOOSE(F446,"運営費","事業費","会食費")&amp;" / "&amp;VLOOKUP(G446,科目!$A:$J,CHOOSE(F446,2,5,8,11),FALSE))</f>
        <v/>
      </c>
      <c r="I446" s="317"/>
      <c r="J446" s="318"/>
      <c r="K446" s="326">
        <f t="shared" si="15"/>
        <v>0</v>
      </c>
      <c r="L446" s="20"/>
      <c r="M446" s="21"/>
      <c r="N446" s="144" t="str">
        <f t="shared" si="16"/>
        <v/>
      </c>
    </row>
    <row r="447" spans="1:14" ht="21" customHeight="1">
      <c r="A447" s="300"/>
      <c r="B447" s="305">
        <v>436</v>
      </c>
      <c r="C447" s="4"/>
      <c r="D447" s="131"/>
      <c r="E447" s="142"/>
      <c r="F447" s="135"/>
      <c r="G447" s="136"/>
      <c r="H447" s="314" t="str">
        <f>IF(F447+G447=0,"","【"&amp;VLOOKUP(E447,マスタ!A:C,3,FALSE)&amp;"】"&amp;CHOOSE(F447,"運営費","事業費","会食費")&amp;" / "&amp;VLOOKUP(G447,科目!$A:$J,CHOOSE(F447,2,5,8,11),FALSE))</f>
        <v/>
      </c>
      <c r="I447" s="317"/>
      <c r="J447" s="318"/>
      <c r="K447" s="326">
        <f t="shared" si="15"/>
        <v>0</v>
      </c>
      <c r="L447" s="20"/>
      <c r="M447" s="21"/>
      <c r="N447" s="144" t="str">
        <f t="shared" si="16"/>
        <v/>
      </c>
    </row>
    <row r="448" spans="1:14" ht="21" customHeight="1">
      <c r="A448" s="300"/>
      <c r="B448" s="305">
        <v>437</v>
      </c>
      <c r="C448" s="4"/>
      <c r="D448" s="131"/>
      <c r="E448" s="142"/>
      <c r="F448" s="135"/>
      <c r="G448" s="136"/>
      <c r="H448" s="314" t="str">
        <f>IF(F448+G448=0,"","【"&amp;VLOOKUP(E448,マスタ!A:C,3,FALSE)&amp;"】"&amp;CHOOSE(F448,"運営費","事業費","会食費")&amp;" / "&amp;VLOOKUP(G448,科目!$A:$J,CHOOSE(F448,2,5,8,11),FALSE))</f>
        <v/>
      </c>
      <c r="I448" s="317"/>
      <c r="J448" s="318"/>
      <c r="K448" s="326">
        <f t="shared" si="15"/>
        <v>0</v>
      </c>
      <c r="L448" s="20"/>
      <c r="M448" s="21"/>
      <c r="N448" s="144" t="str">
        <f t="shared" si="16"/>
        <v/>
      </c>
    </row>
    <row r="449" spans="1:14" ht="21" customHeight="1">
      <c r="A449" s="300"/>
      <c r="B449" s="305">
        <v>438</v>
      </c>
      <c r="C449" s="4"/>
      <c r="D449" s="131"/>
      <c r="E449" s="142"/>
      <c r="F449" s="135"/>
      <c r="G449" s="136"/>
      <c r="H449" s="314" t="str">
        <f>IF(F449+G449=0,"","【"&amp;VLOOKUP(E449,マスタ!A:C,3,FALSE)&amp;"】"&amp;CHOOSE(F449,"運営費","事業費","会食費")&amp;" / "&amp;VLOOKUP(G449,科目!$A:$J,CHOOSE(F449,2,5,8,11),FALSE))</f>
        <v/>
      </c>
      <c r="I449" s="317"/>
      <c r="J449" s="318"/>
      <c r="K449" s="326">
        <f t="shared" si="15"/>
        <v>0</v>
      </c>
      <c r="L449" s="20"/>
      <c r="M449" s="21"/>
      <c r="N449" s="144" t="str">
        <f t="shared" si="16"/>
        <v/>
      </c>
    </row>
    <row r="450" spans="1:14" ht="21" customHeight="1">
      <c r="A450" s="300"/>
      <c r="B450" s="305">
        <v>439</v>
      </c>
      <c r="C450" s="4"/>
      <c r="D450" s="131"/>
      <c r="E450" s="142"/>
      <c r="F450" s="135"/>
      <c r="G450" s="136"/>
      <c r="H450" s="314" t="str">
        <f>IF(F450+G450=0,"","【"&amp;VLOOKUP(E450,マスタ!A:C,3,FALSE)&amp;"】"&amp;CHOOSE(F450,"運営費","事業費","会食費")&amp;" / "&amp;VLOOKUP(G450,科目!$A:$J,CHOOSE(F450,2,5,8,11),FALSE))</f>
        <v/>
      </c>
      <c r="I450" s="317"/>
      <c r="J450" s="318"/>
      <c r="K450" s="326">
        <f t="shared" si="15"/>
        <v>0</v>
      </c>
      <c r="L450" s="20"/>
      <c r="M450" s="21"/>
      <c r="N450" s="144" t="str">
        <f t="shared" si="16"/>
        <v/>
      </c>
    </row>
    <row r="451" spans="1:14" ht="21" customHeight="1">
      <c r="A451" s="300"/>
      <c r="B451" s="305">
        <v>440</v>
      </c>
      <c r="C451" s="4"/>
      <c r="D451" s="131"/>
      <c r="E451" s="142"/>
      <c r="F451" s="135"/>
      <c r="G451" s="136"/>
      <c r="H451" s="314" t="str">
        <f>IF(F451+G451=0,"","【"&amp;VLOOKUP(E451,マスタ!A:C,3,FALSE)&amp;"】"&amp;CHOOSE(F451,"運営費","事業費","会食費")&amp;" / "&amp;VLOOKUP(G451,科目!$A:$J,CHOOSE(F451,2,5,8,11),FALSE))</f>
        <v/>
      </c>
      <c r="I451" s="317"/>
      <c r="J451" s="318"/>
      <c r="K451" s="326">
        <f t="shared" si="15"/>
        <v>0</v>
      </c>
      <c r="L451" s="20"/>
      <c r="M451" s="21"/>
      <c r="N451" s="144" t="str">
        <f t="shared" si="16"/>
        <v/>
      </c>
    </row>
    <row r="452" spans="1:14" ht="21" customHeight="1">
      <c r="A452" s="300"/>
      <c r="B452" s="305">
        <v>441</v>
      </c>
      <c r="C452" s="4"/>
      <c r="D452" s="131"/>
      <c r="E452" s="142"/>
      <c r="F452" s="135"/>
      <c r="G452" s="136"/>
      <c r="H452" s="314" t="str">
        <f>IF(F452+G452=0,"","【"&amp;VLOOKUP(E452,マスタ!A:C,3,FALSE)&amp;"】"&amp;CHOOSE(F452,"運営費","事業費","会食費")&amp;" / "&amp;VLOOKUP(G452,科目!$A:$J,CHOOSE(F452,2,5,8,11),FALSE))</f>
        <v/>
      </c>
      <c r="I452" s="317"/>
      <c r="J452" s="318"/>
      <c r="K452" s="326">
        <f t="shared" si="15"/>
        <v>0</v>
      </c>
      <c r="L452" s="20"/>
      <c r="M452" s="21"/>
      <c r="N452" s="144" t="str">
        <f t="shared" si="16"/>
        <v/>
      </c>
    </row>
    <row r="453" spans="1:14" ht="21" customHeight="1">
      <c r="A453" s="300"/>
      <c r="B453" s="305">
        <v>442</v>
      </c>
      <c r="C453" s="4"/>
      <c r="D453" s="131"/>
      <c r="E453" s="142"/>
      <c r="F453" s="135"/>
      <c r="G453" s="136"/>
      <c r="H453" s="314" t="str">
        <f>IF(F453+G453=0,"","【"&amp;VLOOKUP(E453,マスタ!A:C,3,FALSE)&amp;"】"&amp;CHOOSE(F453,"運営費","事業費","会食費")&amp;" / "&amp;VLOOKUP(G453,科目!$A:$J,CHOOSE(F453,2,5,8,11),FALSE))</f>
        <v/>
      </c>
      <c r="I453" s="317"/>
      <c r="J453" s="318"/>
      <c r="K453" s="326">
        <f t="shared" si="15"/>
        <v>0</v>
      </c>
      <c r="L453" s="20"/>
      <c r="M453" s="21"/>
      <c r="N453" s="144" t="str">
        <f t="shared" si="16"/>
        <v/>
      </c>
    </row>
    <row r="454" spans="1:14" ht="21" customHeight="1">
      <c r="A454" s="300"/>
      <c r="B454" s="305">
        <v>443</v>
      </c>
      <c r="C454" s="4"/>
      <c r="D454" s="131"/>
      <c r="E454" s="142"/>
      <c r="F454" s="135"/>
      <c r="G454" s="136"/>
      <c r="H454" s="314" t="str">
        <f>IF(F454+G454=0,"","【"&amp;VLOOKUP(E454,マスタ!A:C,3,FALSE)&amp;"】"&amp;CHOOSE(F454,"運営費","事業費","会食費")&amp;" / "&amp;VLOOKUP(G454,科目!$A:$J,CHOOSE(F454,2,5,8,11),FALSE))</f>
        <v/>
      </c>
      <c r="I454" s="317"/>
      <c r="J454" s="318"/>
      <c r="K454" s="326">
        <f t="shared" si="15"/>
        <v>0</v>
      </c>
      <c r="L454" s="20"/>
      <c r="M454" s="21"/>
      <c r="N454" s="144" t="str">
        <f t="shared" si="16"/>
        <v/>
      </c>
    </row>
    <row r="455" spans="1:14" ht="21" customHeight="1">
      <c r="A455" s="300"/>
      <c r="B455" s="305">
        <v>444</v>
      </c>
      <c r="C455" s="4"/>
      <c r="D455" s="131"/>
      <c r="E455" s="142"/>
      <c r="F455" s="135"/>
      <c r="G455" s="136"/>
      <c r="H455" s="314" t="str">
        <f>IF(F455+G455=0,"","【"&amp;VLOOKUP(E455,マスタ!A:C,3,FALSE)&amp;"】"&amp;CHOOSE(F455,"運営費","事業費","会食費")&amp;" / "&amp;VLOOKUP(G455,科目!$A:$J,CHOOSE(F455,2,5,8,11),FALSE))</f>
        <v/>
      </c>
      <c r="I455" s="317"/>
      <c r="J455" s="318"/>
      <c r="K455" s="326">
        <f t="shared" si="15"/>
        <v>0</v>
      </c>
      <c r="L455" s="20"/>
      <c r="M455" s="21"/>
      <c r="N455" s="144" t="str">
        <f t="shared" si="16"/>
        <v/>
      </c>
    </row>
    <row r="456" spans="1:14" ht="21" customHeight="1">
      <c r="A456" s="300"/>
      <c r="B456" s="305">
        <v>445</v>
      </c>
      <c r="C456" s="4"/>
      <c r="D456" s="131"/>
      <c r="E456" s="142"/>
      <c r="F456" s="135"/>
      <c r="G456" s="136"/>
      <c r="H456" s="314" t="str">
        <f>IF(F456+G456=0,"","【"&amp;VLOOKUP(E456,マスタ!A:C,3,FALSE)&amp;"】"&amp;CHOOSE(F456,"運営費","事業費","会食費")&amp;" / "&amp;VLOOKUP(G456,科目!$A:$J,CHOOSE(F456,2,5,8,11),FALSE))</f>
        <v/>
      </c>
      <c r="I456" s="317"/>
      <c r="J456" s="318"/>
      <c r="K456" s="326">
        <f t="shared" si="15"/>
        <v>0</v>
      </c>
      <c r="L456" s="20"/>
      <c r="M456" s="21"/>
      <c r="N456" s="144" t="str">
        <f t="shared" si="16"/>
        <v/>
      </c>
    </row>
    <row r="457" spans="1:14" ht="21" customHeight="1">
      <c r="A457" s="300"/>
      <c r="B457" s="305">
        <v>446</v>
      </c>
      <c r="C457" s="4"/>
      <c r="D457" s="131"/>
      <c r="E457" s="142"/>
      <c r="F457" s="135"/>
      <c r="G457" s="136"/>
      <c r="H457" s="314" t="str">
        <f>IF(F457+G457=0,"","【"&amp;VLOOKUP(E457,マスタ!A:C,3,FALSE)&amp;"】"&amp;CHOOSE(F457,"運営費","事業費","会食費")&amp;" / "&amp;VLOOKUP(G457,科目!$A:$J,CHOOSE(F457,2,5,8,11),FALSE))</f>
        <v/>
      </c>
      <c r="I457" s="317"/>
      <c r="J457" s="318"/>
      <c r="K457" s="326">
        <f t="shared" si="15"/>
        <v>0</v>
      </c>
      <c r="L457" s="20"/>
      <c r="M457" s="21"/>
      <c r="N457" s="144" t="str">
        <f t="shared" si="16"/>
        <v/>
      </c>
    </row>
    <row r="458" spans="1:14" ht="21" customHeight="1">
      <c r="A458" s="300"/>
      <c r="B458" s="305">
        <v>447</v>
      </c>
      <c r="C458" s="4"/>
      <c r="D458" s="131"/>
      <c r="E458" s="142"/>
      <c r="F458" s="135"/>
      <c r="G458" s="136"/>
      <c r="H458" s="314" t="str">
        <f>IF(F458+G458=0,"","【"&amp;VLOOKUP(E458,マスタ!A:C,3,FALSE)&amp;"】"&amp;CHOOSE(F458,"運営費","事業費","会食費")&amp;" / "&amp;VLOOKUP(G458,科目!$A:$J,CHOOSE(F458,2,5,8,11),FALSE))</f>
        <v/>
      </c>
      <c r="I458" s="317"/>
      <c r="J458" s="318"/>
      <c r="K458" s="326">
        <f t="shared" si="15"/>
        <v>0</v>
      </c>
      <c r="L458" s="20"/>
      <c r="M458" s="21"/>
      <c r="N458" s="144" t="str">
        <f t="shared" si="16"/>
        <v/>
      </c>
    </row>
    <row r="459" spans="1:14" ht="21" customHeight="1">
      <c r="A459" s="300"/>
      <c r="B459" s="305">
        <v>448</v>
      </c>
      <c r="C459" s="4"/>
      <c r="D459" s="131"/>
      <c r="E459" s="142"/>
      <c r="F459" s="135"/>
      <c r="G459" s="136"/>
      <c r="H459" s="314" t="str">
        <f>IF(F459+G459=0,"","【"&amp;VLOOKUP(E459,マスタ!A:C,3,FALSE)&amp;"】"&amp;CHOOSE(F459,"運営費","事業費","会食費")&amp;" / "&amp;VLOOKUP(G459,科目!$A:$J,CHOOSE(F459,2,5,8,11),FALSE))</f>
        <v/>
      </c>
      <c r="I459" s="317"/>
      <c r="J459" s="318"/>
      <c r="K459" s="326">
        <f t="shared" si="15"/>
        <v>0</v>
      </c>
      <c r="L459" s="20"/>
      <c r="M459" s="21"/>
      <c r="N459" s="144" t="str">
        <f t="shared" si="16"/>
        <v/>
      </c>
    </row>
    <row r="460" spans="1:14" ht="21" customHeight="1">
      <c r="A460" s="300"/>
      <c r="B460" s="305">
        <v>449</v>
      </c>
      <c r="C460" s="4"/>
      <c r="D460" s="131"/>
      <c r="E460" s="142"/>
      <c r="F460" s="135"/>
      <c r="G460" s="136"/>
      <c r="H460" s="314" t="str">
        <f>IF(F460+G460=0,"","【"&amp;VLOOKUP(E460,マスタ!A:C,3,FALSE)&amp;"】"&amp;CHOOSE(F460,"運営費","事業費","会食費")&amp;" / "&amp;VLOOKUP(G460,科目!$A:$J,CHOOSE(F460,2,5,8,11),FALSE))</f>
        <v/>
      </c>
      <c r="I460" s="317"/>
      <c r="J460" s="318"/>
      <c r="K460" s="326">
        <f t="shared" ref="K460:K511" si="17">IF(AND(DATE(IF(C460&lt;7,$P$13+1,$P$13),C460,D460)&lt;=$P$15,DATE(IF(C460&lt;7,$P$13+1,$P$13),C460,D460)&gt;=$P$14),1,0)</f>
        <v>0</v>
      </c>
      <c r="L460" s="20"/>
      <c r="M460" s="21"/>
      <c r="N460" s="144" t="str">
        <f t="shared" si="16"/>
        <v/>
      </c>
    </row>
    <row r="461" spans="1:14" ht="21" customHeight="1">
      <c r="A461" s="300"/>
      <c r="B461" s="305">
        <v>450</v>
      </c>
      <c r="C461" s="4"/>
      <c r="D461" s="131"/>
      <c r="E461" s="142"/>
      <c r="F461" s="135"/>
      <c r="G461" s="136"/>
      <c r="H461" s="314" t="str">
        <f>IF(F461+G461=0,"","【"&amp;VLOOKUP(E461,マスタ!A:C,3,FALSE)&amp;"】"&amp;CHOOSE(F461,"運営費","事業費","会食費")&amp;" / "&amp;VLOOKUP(G461,科目!$A:$J,CHOOSE(F461,2,5,8,11),FALSE))</f>
        <v/>
      </c>
      <c r="I461" s="317"/>
      <c r="J461" s="318"/>
      <c r="K461" s="326">
        <f t="shared" si="17"/>
        <v>0</v>
      </c>
      <c r="L461" s="20"/>
      <c r="M461" s="21"/>
      <c r="N461" s="144" t="str">
        <f t="shared" ref="N461:N511" si="18">IF(G461="","",N460+M461-L461)</f>
        <v/>
      </c>
    </row>
    <row r="462" spans="1:14" ht="21" customHeight="1">
      <c r="A462" s="300"/>
      <c r="B462" s="305">
        <v>451</v>
      </c>
      <c r="C462" s="4"/>
      <c r="D462" s="131"/>
      <c r="E462" s="142"/>
      <c r="F462" s="135"/>
      <c r="G462" s="136"/>
      <c r="H462" s="314" t="str">
        <f>IF(F462+G462=0,"","【"&amp;VLOOKUP(E462,マスタ!A:C,3,FALSE)&amp;"】"&amp;CHOOSE(F462,"運営費","事業費","会食費")&amp;" / "&amp;VLOOKUP(G462,科目!$A:$J,CHOOSE(F462,2,5,8,11),FALSE))</f>
        <v/>
      </c>
      <c r="I462" s="317"/>
      <c r="J462" s="318"/>
      <c r="K462" s="326">
        <f t="shared" si="17"/>
        <v>0</v>
      </c>
      <c r="L462" s="20"/>
      <c r="M462" s="21"/>
      <c r="N462" s="144" t="str">
        <f t="shared" si="18"/>
        <v/>
      </c>
    </row>
    <row r="463" spans="1:14" ht="21" customHeight="1">
      <c r="A463" s="300"/>
      <c r="B463" s="305">
        <v>452</v>
      </c>
      <c r="C463" s="4"/>
      <c r="D463" s="131"/>
      <c r="E463" s="142"/>
      <c r="F463" s="135"/>
      <c r="G463" s="136"/>
      <c r="H463" s="314" t="str">
        <f>IF(F463+G463=0,"","【"&amp;VLOOKUP(E463,マスタ!A:C,3,FALSE)&amp;"】"&amp;CHOOSE(F463,"運営費","事業費","会食費")&amp;" / "&amp;VLOOKUP(G463,科目!$A:$J,CHOOSE(F463,2,5,8,11),FALSE))</f>
        <v/>
      </c>
      <c r="I463" s="317"/>
      <c r="J463" s="318"/>
      <c r="K463" s="326">
        <f t="shared" si="17"/>
        <v>0</v>
      </c>
      <c r="L463" s="20"/>
      <c r="M463" s="21"/>
      <c r="N463" s="144" t="str">
        <f t="shared" si="18"/>
        <v/>
      </c>
    </row>
    <row r="464" spans="1:14" ht="21" customHeight="1">
      <c r="A464" s="300"/>
      <c r="B464" s="305">
        <v>453</v>
      </c>
      <c r="C464" s="4"/>
      <c r="D464" s="131"/>
      <c r="E464" s="142"/>
      <c r="F464" s="135"/>
      <c r="G464" s="136"/>
      <c r="H464" s="314" t="str">
        <f>IF(F464+G464=0,"","【"&amp;VLOOKUP(E464,マスタ!A:C,3,FALSE)&amp;"】"&amp;CHOOSE(F464,"運営費","事業費","会食費")&amp;" / "&amp;VLOOKUP(G464,科目!$A:$J,CHOOSE(F464,2,5,8,11),FALSE))</f>
        <v/>
      </c>
      <c r="I464" s="317"/>
      <c r="J464" s="318"/>
      <c r="K464" s="326">
        <f t="shared" si="17"/>
        <v>0</v>
      </c>
      <c r="L464" s="20"/>
      <c r="M464" s="21"/>
      <c r="N464" s="144" t="str">
        <f t="shared" si="18"/>
        <v/>
      </c>
    </row>
    <row r="465" spans="1:14" ht="21" customHeight="1">
      <c r="A465" s="300"/>
      <c r="B465" s="305">
        <v>454</v>
      </c>
      <c r="C465" s="4"/>
      <c r="D465" s="131"/>
      <c r="E465" s="142"/>
      <c r="F465" s="135"/>
      <c r="G465" s="136"/>
      <c r="H465" s="314" t="str">
        <f>IF(F465+G465=0,"","【"&amp;VLOOKUP(E465,マスタ!A:C,3,FALSE)&amp;"】"&amp;CHOOSE(F465,"運営費","事業費","会食費")&amp;" / "&amp;VLOOKUP(G465,科目!$A:$J,CHOOSE(F465,2,5,8,11),FALSE))</f>
        <v/>
      </c>
      <c r="I465" s="317"/>
      <c r="J465" s="318"/>
      <c r="K465" s="326">
        <f t="shared" si="17"/>
        <v>0</v>
      </c>
      <c r="L465" s="20"/>
      <c r="M465" s="21"/>
      <c r="N465" s="144" t="str">
        <f t="shared" si="18"/>
        <v/>
      </c>
    </row>
    <row r="466" spans="1:14" ht="21" customHeight="1">
      <c r="A466" s="300"/>
      <c r="B466" s="305">
        <v>455</v>
      </c>
      <c r="C466" s="4"/>
      <c r="D466" s="131"/>
      <c r="E466" s="142"/>
      <c r="F466" s="135"/>
      <c r="G466" s="136"/>
      <c r="H466" s="314" t="str">
        <f>IF(F466+G466=0,"","【"&amp;VLOOKUP(E466,マスタ!A:C,3,FALSE)&amp;"】"&amp;CHOOSE(F466,"運営費","事業費","会食費")&amp;" / "&amp;VLOOKUP(G466,科目!$A:$J,CHOOSE(F466,2,5,8,11),FALSE))</f>
        <v/>
      </c>
      <c r="I466" s="317"/>
      <c r="J466" s="318"/>
      <c r="K466" s="326">
        <f t="shared" si="17"/>
        <v>0</v>
      </c>
      <c r="L466" s="20"/>
      <c r="M466" s="21"/>
      <c r="N466" s="144" t="str">
        <f t="shared" si="18"/>
        <v/>
      </c>
    </row>
    <row r="467" spans="1:14" ht="21" customHeight="1">
      <c r="A467" s="300"/>
      <c r="B467" s="305">
        <v>456</v>
      </c>
      <c r="C467" s="4"/>
      <c r="D467" s="131"/>
      <c r="E467" s="142"/>
      <c r="F467" s="135"/>
      <c r="G467" s="136"/>
      <c r="H467" s="314" t="str">
        <f>IF(F467+G467=0,"","【"&amp;VLOOKUP(E467,マスタ!A:C,3,FALSE)&amp;"】"&amp;CHOOSE(F467,"運営費","事業費","会食費")&amp;" / "&amp;VLOOKUP(G467,科目!$A:$J,CHOOSE(F467,2,5,8,11),FALSE))</f>
        <v/>
      </c>
      <c r="I467" s="317"/>
      <c r="J467" s="318"/>
      <c r="K467" s="326">
        <f t="shared" si="17"/>
        <v>0</v>
      </c>
      <c r="L467" s="20"/>
      <c r="M467" s="21"/>
      <c r="N467" s="144" t="str">
        <f t="shared" si="18"/>
        <v/>
      </c>
    </row>
    <row r="468" spans="1:14" ht="21" customHeight="1">
      <c r="A468" s="300"/>
      <c r="B468" s="305">
        <v>457</v>
      </c>
      <c r="C468" s="4"/>
      <c r="D468" s="131"/>
      <c r="E468" s="142"/>
      <c r="F468" s="135"/>
      <c r="G468" s="136"/>
      <c r="H468" s="314" t="str">
        <f>IF(F468+G468=0,"","【"&amp;VLOOKUP(E468,マスタ!A:C,3,FALSE)&amp;"】"&amp;CHOOSE(F468,"運営費","事業費","会食費")&amp;" / "&amp;VLOOKUP(G468,科目!$A:$J,CHOOSE(F468,2,5,8,11),FALSE))</f>
        <v/>
      </c>
      <c r="I468" s="317"/>
      <c r="J468" s="318"/>
      <c r="K468" s="326">
        <f t="shared" si="17"/>
        <v>0</v>
      </c>
      <c r="L468" s="20"/>
      <c r="M468" s="21"/>
      <c r="N468" s="144" t="str">
        <f t="shared" si="18"/>
        <v/>
      </c>
    </row>
    <row r="469" spans="1:14" ht="21" customHeight="1">
      <c r="A469" s="300"/>
      <c r="B469" s="305">
        <v>458</v>
      </c>
      <c r="C469" s="4"/>
      <c r="D469" s="131"/>
      <c r="E469" s="142"/>
      <c r="F469" s="135"/>
      <c r="G469" s="136"/>
      <c r="H469" s="314" t="str">
        <f>IF(F469+G469=0,"","【"&amp;VLOOKUP(E469,マスタ!A:C,3,FALSE)&amp;"】"&amp;CHOOSE(F469,"運営費","事業費","会食費")&amp;" / "&amp;VLOOKUP(G469,科目!$A:$J,CHOOSE(F469,2,5,8,11),FALSE))</f>
        <v/>
      </c>
      <c r="I469" s="317"/>
      <c r="J469" s="318"/>
      <c r="K469" s="326">
        <f t="shared" si="17"/>
        <v>0</v>
      </c>
      <c r="L469" s="20"/>
      <c r="M469" s="21"/>
      <c r="N469" s="144" t="str">
        <f t="shared" si="18"/>
        <v/>
      </c>
    </row>
    <row r="470" spans="1:14" ht="21" customHeight="1">
      <c r="A470" s="300"/>
      <c r="B470" s="305">
        <v>459</v>
      </c>
      <c r="C470" s="4"/>
      <c r="D470" s="131"/>
      <c r="E470" s="142"/>
      <c r="F470" s="135"/>
      <c r="G470" s="136"/>
      <c r="H470" s="314" t="str">
        <f>IF(F470+G470=0,"","【"&amp;VLOOKUP(E470,マスタ!A:C,3,FALSE)&amp;"】"&amp;CHOOSE(F470,"運営費","事業費","会食費")&amp;" / "&amp;VLOOKUP(G470,科目!$A:$J,CHOOSE(F470,2,5,8,11),FALSE))</f>
        <v/>
      </c>
      <c r="I470" s="317"/>
      <c r="J470" s="318"/>
      <c r="K470" s="326">
        <f t="shared" si="17"/>
        <v>0</v>
      </c>
      <c r="L470" s="20"/>
      <c r="M470" s="21"/>
      <c r="N470" s="144" t="str">
        <f t="shared" si="18"/>
        <v/>
      </c>
    </row>
    <row r="471" spans="1:14" ht="21" customHeight="1">
      <c r="A471" s="300"/>
      <c r="B471" s="305">
        <v>460</v>
      </c>
      <c r="C471" s="4"/>
      <c r="D471" s="131"/>
      <c r="E471" s="142"/>
      <c r="F471" s="135"/>
      <c r="G471" s="136"/>
      <c r="H471" s="314" t="str">
        <f>IF(F471+G471=0,"","【"&amp;VLOOKUP(E471,マスタ!A:C,3,FALSE)&amp;"】"&amp;CHOOSE(F471,"運営費","事業費","会食費")&amp;" / "&amp;VLOOKUP(G471,科目!$A:$J,CHOOSE(F471,2,5,8,11),FALSE))</f>
        <v/>
      </c>
      <c r="I471" s="317"/>
      <c r="J471" s="318"/>
      <c r="K471" s="326">
        <f t="shared" si="17"/>
        <v>0</v>
      </c>
      <c r="L471" s="20"/>
      <c r="M471" s="21"/>
      <c r="N471" s="144" t="str">
        <f t="shared" si="18"/>
        <v/>
      </c>
    </row>
    <row r="472" spans="1:14" ht="21" customHeight="1">
      <c r="A472" s="300"/>
      <c r="B472" s="305">
        <v>461</v>
      </c>
      <c r="C472" s="4"/>
      <c r="D472" s="131"/>
      <c r="E472" s="142"/>
      <c r="F472" s="135"/>
      <c r="G472" s="136"/>
      <c r="H472" s="314" t="str">
        <f>IF(F472+G472=0,"","【"&amp;VLOOKUP(E472,マスタ!A:C,3,FALSE)&amp;"】"&amp;CHOOSE(F472,"運営費","事業費","会食費")&amp;" / "&amp;VLOOKUP(G472,科目!$A:$J,CHOOSE(F472,2,5,8,11),FALSE))</f>
        <v/>
      </c>
      <c r="I472" s="317"/>
      <c r="J472" s="318"/>
      <c r="K472" s="326">
        <f t="shared" si="17"/>
        <v>0</v>
      </c>
      <c r="L472" s="20"/>
      <c r="M472" s="21"/>
      <c r="N472" s="144" t="str">
        <f t="shared" si="18"/>
        <v/>
      </c>
    </row>
    <row r="473" spans="1:14" ht="21" customHeight="1">
      <c r="A473" s="300"/>
      <c r="B473" s="305">
        <v>462</v>
      </c>
      <c r="C473" s="4"/>
      <c r="D473" s="131"/>
      <c r="E473" s="142"/>
      <c r="F473" s="135"/>
      <c r="G473" s="136"/>
      <c r="H473" s="314" t="str">
        <f>IF(F473+G473=0,"","【"&amp;VLOOKUP(E473,マスタ!A:C,3,FALSE)&amp;"】"&amp;CHOOSE(F473,"運営費","事業費","会食費")&amp;" / "&amp;VLOOKUP(G473,科目!$A:$J,CHOOSE(F473,2,5,8,11),FALSE))</f>
        <v/>
      </c>
      <c r="I473" s="317"/>
      <c r="J473" s="318"/>
      <c r="K473" s="326">
        <f t="shared" si="17"/>
        <v>0</v>
      </c>
      <c r="L473" s="20"/>
      <c r="M473" s="21"/>
      <c r="N473" s="144" t="str">
        <f t="shared" si="18"/>
        <v/>
      </c>
    </row>
    <row r="474" spans="1:14" ht="21" customHeight="1">
      <c r="A474" s="300"/>
      <c r="B474" s="305">
        <v>463</v>
      </c>
      <c r="C474" s="4"/>
      <c r="D474" s="131"/>
      <c r="E474" s="142"/>
      <c r="F474" s="135"/>
      <c r="G474" s="136"/>
      <c r="H474" s="314" t="str">
        <f>IF(F474+G474=0,"","【"&amp;VLOOKUP(E474,マスタ!A:C,3,FALSE)&amp;"】"&amp;CHOOSE(F474,"運営費","事業費","会食費")&amp;" / "&amp;VLOOKUP(G474,科目!$A:$J,CHOOSE(F474,2,5,8,11),FALSE))</f>
        <v/>
      </c>
      <c r="I474" s="317"/>
      <c r="J474" s="318"/>
      <c r="K474" s="326">
        <f t="shared" si="17"/>
        <v>0</v>
      </c>
      <c r="L474" s="20"/>
      <c r="M474" s="21"/>
      <c r="N474" s="144" t="str">
        <f t="shared" si="18"/>
        <v/>
      </c>
    </row>
    <row r="475" spans="1:14" ht="21" customHeight="1">
      <c r="A475" s="300"/>
      <c r="B475" s="305">
        <v>464</v>
      </c>
      <c r="C475" s="4"/>
      <c r="D475" s="131"/>
      <c r="E475" s="142"/>
      <c r="F475" s="135"/>
      <c r="G475" s="136"/>
      <c r="H475" s="314" t="str">
        <f>IF(F475+G475=0,"","【"&amp;VLOOKUP(E475,マスタ!A:C,3,FALSE)&amp;"】"&amp;CHOOSE(F475,"運営費","事業費","会食費")&amp;" / "&amp;VLOOKUP(G475,科目!$A:$J,CHOOSE(F475,2,5,8,11),FALSE))</f>
        <v/>
      </c>
      <c r="I475" s="317"/>
      <c r="J475" s="318"/>
      <c r="K475" s="326">
        <f t="shared" si="17"/>
        <v>0</v>
      </c>
      <c r="L475" s="20"/>
      <c r="M475" s="21"/>
      <c r="N475" s="144" t="str">
        <f t="shared" si="18"/>
        <v/>
      </c>
    </row>
    <row r="476" spans="1:14" ht="21" customHeight="1">
      <c r="A476" s="300"/>
      <c r="B476" s="305">
        <v>465</v>
      </c>
      <c r="C476" s="4"/>
      <c r="D476" s="131"/>
      <c r="E476" s="142"/>
      <c r="F476" s="135"/>
      <c r="G476" s="136"/>
      <c r="H476" s="314" t="str">
        <f>IF(F476+G476=0,"","【"&amp;VLOOKUP(E476,マスタ!A:C,3,FALSE)&amp;"】"&amp;CHOOSE(F476,"運営費","事業費","会食費")&amp;" / "&amp;VLOOKUP(G476,科目!$A:$J,CHOOSE(F476,2,5,8,11),FALSE))</f>
        <v/>
      </c>
      <c r="I476" s="317"/>
      <c r="J476" s="318"/>
      <c r="K476" s="326">
        <f t="shared" si="17"/>
        <v>0</v>
      </c>
      <c r="L476" s="20"/>
      <c r="M476" s="21"/>
      <c r="N476" s="144" t="str">
        <f t="shared" si="18"/>
        <v/>
      </c>
    </row>
    <row r="477" spans="1:14" ht="21" customHeight="1">
      <c r="A477" s="300"/>
      <c r="B477" s="305">
        <v>466</v>
      </c>
      <c r="C477" s="4"/>
      <c r="D477" s="131"/>
      <c r="E477" s="142"/>
      <c r="F477" s="135"/>
      <c r="G477" s="136"/>
      <c r="H477" s="314" t="str">
        <f>IF(F477+G477=0,"","【"&amp;VLOOKUP(E477,マスタ!A:C,3,FALSE)&amp;"】"&amp;CHOOSE(F477,"運営費","事業費","会食費")&amp;" / "&amp;VLOOKUP(G477,科目!$A:$J,CHOOSE(F477,2,5,8,11),FALSE))</f>
        <v/>
      </c>
      <c r="I477" s="317"/>
      <c r="J477" s="318"/>
      <c r="K477" s="326">
        <f t="shared" si="17"/>
        <v>0</v>
      </c>
      <c r="L477" s="20"/>
      <c r="M477" s="21"/>
      <c r="N477" s="144" t="str">
        <f t="shared" si="18"/>
        <v/>
      </c>
    </row>
    <row r="478" spans="1:14" ht="21" customHeight="1">
      <c r="A478" s="300"/>
      <c r="B478" s="305">
        <v>467</v>
      </c>
      <c r="C478" s="4"/>
      <c r="D478" s="131"/>
      <c r="E478" s="142"/>
      <c r="F478" s="135"/>
      <c r="G478" s="136"/>
      <c r="H478" s="314" t="str">
        <f>IF(F478+G478=0,"","【"&amp;VLOOKUP(E478,マスタ!A:C,3,FALSE)&amp;"】"&amp;CHOOSE(F478,"運営費","事業費","会食費")&amp;" / "&amp;VLOOKUP(G478,科目!$A:$J,CHOOSE(F478,2,5,8,11),FALSE))</f>
        <v/>
      </c>
      <c r="I478" s="317"/>
      <c r="J478" s="318"/>
      <c r="K478" s="326">
        <f t="shared" si="17"/>
        <v>0</v>
      </c>
      <c r="L478" s="20"/>
      <c r="M478" s="21"/>
      <c r="N478" s="144" t="str">
        <f t="shared" si="18"/>
        <v/>
      </c>
    </row>
    <row r="479" spans="1:14" ht="21" customHeight="1">
      <c r="A479" s="300"/>
      <c r="B479" s="305">
        <v>468</v>
      </c>
      <c r="C479" s="4"/>
      <c r="D479" s="131"/>
      <c r="E479" s="142"/>
      <c r="F479" s="135"/>
      <c r="G479" s="136"/>
      <c r="H479" s="314" t="str">
        <f>IF(F479+G479=0,"","【"&amp;VLOOKUP(E479,マスタ!A:C,3,FALSE)&amp;"】"&amp;CHOOSE(F479,"運営費","事業費","会食費")&amp;" / "&amp;VLOOKUP(G479,科目!$A:$J,CHOOSE(F479,2,5,8,11),FALSE))</f>
        <v/>
      </c>
      <c r="I479" s="317"/>
      <c r="J479" s="318"/>
      <c r="K479" s="326">
        <f t="shared" si="17"/>
        <v>0</v>
      </c>
      <c r="L479" s="20"/>
      <c r="M479" s="21"/>
      <c r="N479" s="144" t="str">
        <f t="shared" si="18"/>
        <v/>
      </c>
    </row>
    <row r="480" spans="1:14" ht="21" customHeight="1">
      <c r="A480" s="300"/>
      <c r="B480" s="305">
        <v>469</v>
      </c>
      <c r="C480" s="4"/>
      <c r="D480" s="131"/>
      <c r="E480" s="142"/>
      <c r="F480" s="135"/>
      <c r="G480" s="136"/>
      <c r="H480" s="314" t="str">
        <f>IF(F480+G480=0,"","【"&amp;VLOOKUP(E480,マスタ!A:C,3,FALSE)&amp;"】"&amp;CHOOSE(F480,"運営費","事業費","会食費")&amp;" / "&amp;VLOOKUP(G480,科目!$A:$J,CHOOSE(F480,2,5,8,11),FALSE))</f>
        <v/>
      </c>
      <c r="I480" s="317"/>
      <c r="J480" s="318"/>
      <c r="K480" s="326">
        <f t="shared" si="17"/>
        <v>0</v>
      </c>
      <c r="L480" s="20"/>
      <c r="M480" s="21"/>
      <c r="N480" s="144" t="str">
        <f t="shared" si="18"/>
        <v/>
      </c>
    </row>
    <row r="481" spans="1:14" ht="21" customHeight="1">
      <c r="A481" s="300"/>
      <c r="B481" s="305">
        <v>470</v>
      </c>
      <c r="C481" s="4"/>
      <c r="D481" s="131"/>
      <c r="E481" s="142"/>
      <c r="F481" s="135"/>
      <c r="G481" s="136"/>
      <c r="H481" s="314" t="str">
        <f>IF(F481+G481=0,"","【"&amp;VLOOKUP(E481,マスタ!A:C,3,FALSE)&amp;"】"&amp;CHOOSE(F481,"運営費","事業費","会食費")&amp;" / "&amp;VLOOKUP(G481,科目!$A:$J,CHOOSE(F481,2,5,8,11),FALSE))</f>
        <v/>
      </c>
      <c r="I481" s="317"/>
      <c r="J481" s="318"/>
      <c r="K481" s="326">
        <f t="shared" si="17"/>
        <v>0</v>
      </c>
      <c r="L481" s="20"/>
      <c r="M481" s="21"/>
      <c r="N481" s="144" t="str">
        <f t="shared" si="18"/>
        <v/>
      </c>
    </row>
    <row r="482" spans="1:14" ht="21" customHeight="1">
      <c r="A482" s="300"/>
      <c r="B482" s="305">
        <v>471</v>
      </c>
      <c r="C482" s="4"/>
      <c r="D482" s="131"/>
      <c r="E482" s="142"/>
      <c r="F482" s="135"/>
      <c r="G482" s="136"/>
      <c r="H482" s="314" t="str">
        <f>IF(F482+G482=0,"","【"&amp;VLOOKUP(E482,マスタ!A:C,3,FALSE)&amp;"】"&amp;CHOOSE(F482,"運営費","事業費","会食費")&amp;" / "&amp;VLOOKUP(G482,科目!$A:$J,CHOOSE(F482,2,5,8,11),FALSE))</f>
        <v/>
      </c>
      <c r="I482" s="317"/>
      <c r="J482" s="318"/>
      <c r="K482" s="326">
        <f t="shared" si="17"/>
        <v>0</v>
      </c>
      <c r="L482" s="20"/>
      <c r="M482" s="21"/>
      <c r="N482" s="144" t="str">
        <f t="shared" si="18"/>
        <v/>
      </c>
    </row>
    <row r="483" spans="1:14" ht="21" customHeight="1">
      <c r="A483" s="300"/>
      <c r="B483" s="305">
        <v>472</v>
      </c>
      <c r="C483" s="4"/>
      <c r="D483" s="131"/>
      <c r="E483" s="142"/>
      <c r="F483" s="135"/>
      <c r="G483" s="136"/>
      <c r="H483" s="314" t="str">
        <f>IF(F483+G483=0,"","【"&amp;VLOOKUP(E483,マスタ!A:C,3,FALSE)&amp;"】"&amp;CHOOSE(F483,"運営費","事業費","会食費")&amp;" / "&amp;VLOOKUP(G483,科目!$A:$J,CHOOSE(F483,2,5,8,11),FALSE))</f>
        <v/>
      </c>
      <c r="I483" s="317"/>
      <c r="J483" s="318"/>
      <c r="K483" s="326">
        <f t="shared" si="17"/>
        <v>0</v>
      </c>
      <c r="L483" s="20"/>
      <c r="M483" s="21"/>
      <c r="N483" s="144" t="str">
        <f t="shared" si="18"/>
        <v/>
      </c>
    </row>
    <row r="484" spans="1:14" ht="21" customHeight="1">
      <c r="A484" s="300"/>
      <c r="B484" s="305">
        <v>473</v>
      </c>
      <c r="C484" s="4"/>
      <c r="D484" s="131"/>
      <c r="E484" s="142"/>
      <c r="F484" s="135"/>
      <c r="G484" s="136"/>
      <c r="H484" s="314" t="str">
        <f>IF(F484+G484=0,"","【"&amp;VLOOKUP(E484,マスタ!A:C,3,FALSE)&amp;"】"&amp;CHOOSE(F484,"運営費","事業費","会食費")&amp;" / "&amp;VLOOKUP(G484,科目!$A:$J,CHOOSE(F484,2,5,8,11),FALSE))</f>
        <v/>
      </c>
      <c r="I484" s="317"/>
      <c r="J484" s="318"/>
      <c r="K484" s="326">
        <f t="shared" si="17"/>
        <v>0</v>
      </c>
      <c r="L484" s="20"/>
      <c r="M484" s="21"/>
      <c r="N484" s="144" t="str">
        <f t="shared" si="18"/>
        <v/>
      </c>
    </row>
    <row r="485" spans="1:14" ht="21" customHeight="1">
      <c r="A485" s="300"/>
      <c r="B485" s="305">
        <v>474</v>
      </c>
      <c r="C485" s="4"/>
      <c r="D485" s="131"/>
      <c r="E485" s="142"/>
      <c r="F485" s="135"/>
      <c r="G485" s="136"/>
      <c r="H485" s="314" t="str">
        <f>IF(F485+G485=0,"","【"&amp;VLOOKUP(E485,マスタ!A:C,3,FALSE)&amp;"】"&amp;CHOOSE(F485,"運営費","事業費","会食費")&amp;" / "&amp;VLOOKUP(G485,科目!$A:$J,CHOOSE(F485,2,5,8,11),FALSE))</f>
        <v/>
      </c>
      <c r="I485" s="317"/>
      <c r="J485" s="318"/>
      <c r="K485" s="326">
        <f t="shared" si="17"/>
        <v>0</v>
      </c>
      <c r="L485" s="20"/>
      <c r="M485" s="21"/>
      <c r="N485" s="144" t="str">
        <f t="shared" si="18"/>
        <v/>
      </c>
    </row>
    <row r="486" spans="1:14" ht="21" customHeight="1">
      <c r="A486" s="300"/>
      <c r="B486" s="305">
        <v>475</v>
      </c>
      <c r="C486" s="4"/>
      <c r="D486" s="131"/>
      <c r="E486" s="142"/>
      <c r="F486" s="135"/>
      <c r="G486" s="136"/>
      <c r="H486" s="314" t="str">
        <f>IF(F486+G486=0,"","【"&amp;VLOOKUP(E486,マスタ!A:C,3,FALSE)&amp;"】"&amp;CHOOSE(F486,"運営費","事業費","会食費")&amp;" / "&amp;VLOOKUP(G486,科目!$A:$J,CHOOSE(F486,2,5,8,11),FALSE))</f>
        <v/>
      </c>
      <c r="I486" s="317"/>
      <c r="J486" s="318"/>
      <c r="K486" s="326">
        <f t="shared" si="17"/>
        <v>0</v>
      </c>
      <c r="L486" s="20"/>
      <c r="M486" s="21"/>
      <c r="N486" s="144" t="str">
        <f t="shared" si="18"/>
        <v/>
      </c>
    </row>
    <row r="487" spans="1:14" ht="21" customHeight="1">
      <c r="A487" s="300"/>
      <c r="B487" s="305">
        <v>476</v>
      </c>
      <c r="C487" s="4"/>
      <c r="D487" s="131"/>
      <c r="E487" s="142"/>
      <c r="F487" s="135"/>
      <c r="G487" s="136"/>
      <c r="H487" s="314" t="str">
        <f>IF(F487+G487=0,"","【"&amp;VLOOKUP(E487,マスタ!A:C,3,FALSE)&amp;"】"&amp;CHOOSE(F487,"運営費","事業費","会食費")&amp;" / "&amp;VLOOKUP(G487,科目!$A:$J,CHOOSE(F487,2,5,8,11),FALSE))</f>
        <v/>
      </c>
      <c r="I487" s="317"/>
      <c r="J487" s="318"/>
      <c r="K487" s="326">
        <f t="shared" si="17"/>
        <v>0</v>
      </c>
      <c r="L487" s="20"/>
      <c r="M487" s="21"/>
      <c r="N487" s="144" t="str">
        <f t="shared" si="18"/>
        <v/>
      </c>
    </row>
    <row r="488" spans="1:14" ht="21" customHeight="1">
      <c r="A488" s="300"/>
      <c r="B488" s="305">
        <v>477</v>
      </c>
      <c r="C488" s="4"/>
      <c r="D488" s="131"/>
      <c r="E488" s="142"/>
      <c r="F488" s="135"/>
      <c r="G488" s="136"/>
      <c r="H488" s="314" t="str">
        <f>IF(F488+G488=0,"","【"&amp;VLOOKUP(E488,マスタ!A:C,3,FALSE)&amp;"】"&amp;CHOOSE(F488,"運営費","事業費","会食費")&amp;" / "&amp;VLOOKUP(G488,科目!$A:$J,CHOOSE(F488,2,5,8,11),FALSE))</f>
        <v/>
      </c>
      <c r="I488" s="317"/>
      <c r="J488" s="318"/>
      <c r="K488" s="326">
        <f t="shared" si="17"/>
        <v>0</v>
      </c>
      <c r="L488" s="20"/>
      <c r="M488" s="21"/>
      <c r="N488" s="144" t="str">
        <f t="shared" si="18"/>
        <v/>
      </c>
    </row>
    <row r="489" spans="1:14" ht="21" customHeight="1">
      <c r="A489" s="300"/>
      <c r="B489" s="305">
        <v>478</v>
      </c>
      <c r="C489" s="4"/>
      <c r="D489" s="131"/>
      <c r="E489" s="142"/>
      <c r="F489" s="135"/>
      <c r="G489" s="136"/>
      <c r="H489" s="314" t="str">
        <f>IF(F489+G489=0,"","【"&amp;VLOOKUP(E489,マスタ!A:C,3,FALSE)&amp;"】"&amp;CHOOSE(F489,"運営費","事業費","会食費")&amp;" / "&amp;VLOOKUP(G489,科目!$A:$J,CHOOSE(F489,2,5,8,11),FALSE))</f>
        <v/>
      </c>
      <c r="I489" s="317"/>
      <c r="J489" s="318"/>
      <c r="K489" s="326">
        <f t="shared" si="17"/>
        <v>0</v>
      </c>
      <c r="L489" s="20"/>
      <c r="M489" s="21"/>
      <c r="N489" s="144" t="str">
        <f t="shared" si="18"/>
        <v/>
      </c>
    </row>
    <row r="490" spans="1:14" ht="21" customHeight="1">
      <c r="A490" s="300"/>
      <c r="B490" s="305">
        <v>479</v>
      </c>
      <c r="C490" s="4"/>
      <c r="D490" s="131"/>
      <c r="E490" s="142"/>
      <c r="F490" s="135"/>
      <c r="G490" s="136"/>
      <c r="H490" s="314" t="str">
        <f>IF(F490+G490=0,"","【"&amp;VLOOKUP(E490,マスタ!A:C,3,FALSE)&amp;"】"&amp;CHOOSE(F490,"運営費","事業費","会食費")&amp;" / "&amp;VLOOKUP(G490,科目!$A:$J,CHOOSE(F490,2,5,8,11),FALSE))</f>
        <v/>
      </c>
      <c r="I490" s="317"/>
      <c r="J490" s="318"/>
      <c r="K490" s="326">
        <f t="shared" si="17"/>
        <v>0</v>
      </c>
      <c r="L490" s="20"/>
      <c r="M490" s="21"/>
      <c r="N490" s="144" t="str">
        <f t="shared" si="18"/>
        <v/>
      </c>
    </row>
    <row r="491" spans="1:14" ht="21" customHeight="1">
      <c r="A491" s="300"/>
      <c r="B491" s="305">
        <v>480</v>
      </c>
      <c r="C491" s="4"/>
      <c r="D491" s="131"/>
      <c r="E491" s="142"/>
      <c r="F491" s="135"/>
      <c r="G491" s="136"/>
      <c r="H491" s="314" t="str">
        <f>IF(F491+G491=0,"","【"&amp;VLOOKUP(E491,マスタ!A:C,3,FALSE)&amp;"】"&amp;CHOOSE(F491,"運営費","事業費","会食費")&amp;" / "&amp;VLOOKUP(G491,科目!$A:$J,CHOOSE(F491,2,5,8,11),FALSE))</f>
        <v/>
      </c>
      <c r="I491" s="317"/>
      <c r="J491" s="318"/>
      <c r="K491" s="326">
        <f t="shared" si="17"/>
        <v>0</v>
      </c>
      <c r="L491" s="20"/>
      <c r="M491" s="21"/>
      <c r="N491" s="144" t="str">
        <f t="shared" si="18"/>
        <v/>
      </c>
    </row>
    <row r="492" spans="1:14" ht="21" customHeight="1">
      <c r="A492" s="300"/>
      <c r="B492" s="305">
        <v>481</v>
      </c>
      <c r="C492" s="4"/>
      <c r="D492" s="131"/>
      <c r="E492" s="142"/>
      <c r="F492" s="135"/>
      <c r="G492" s="136"/>
      <c r="H492" s="314" t="str">
        <f>IF(F492+G492=0,"","【"&amp;VLOOKUP(E492,マスタ!A:C,3,FALSE)&amp;"】"&amp;CHOOSE(F492,"運営費","事業費","会食費")&amp;" / "&amp;VLOOKUP(G492,科目!$A:$J,CHOOSE(F492,2,5,8,11),FALSE))</f>
        <v/>
      </c>
      <c r="I492" s="317"/>
      <c r="J492" s="318"/>
      <c r="K492" s="326">
        <f t="shared" si="17"/>
        <v>0</v>
      </c>
      <c r="L492" s="20"/>
      <c r="M492" s="21"/>
      <c r="N492" s="144" t="str">
        <f t="shared" si="18"/>
        <v/>
      </c>
    </row>
    <row r="493" spans="1:14" ht="21" customHeight="1">
      <c r="A493" s="300"/>
      <c r="B493" s="305">
        <v>482</v>
      </c>
      <c r="C493" s="4"/>
      <c r="D493" s="131"/>
      <c r="E493" s="142"/>
      <c r="F493" s="135"/>
      <c r="G493" s="136"/>
      <c r="H493" s="314" t="str">
        <f>IF(F493+G493=0,"","【"&amp;VLOOKUP(E493,マスタ!A:C,3,FALSE)&amp;"】"&amp;CHOOSE(F493,"運営費","事業費","会食費")&amp;" / "&amp;VLOOKUP(G493,科目!$A:$J,CHOOSE(F493,2,5,8,11),FALSE))</f>
        <v/>
      </c>
      <c r="I493" s="317"/>
      <c r="J493" s="318"/>
      <c r="K493" s="326">
        <f t="shared" si="17"/>
        <v>0</v>
      </c>
      <c r="L493" s="20"/>
      <c r="M493" s="21"/>
      <c r="N493" s="144" t="str">
        <f t="shared" si="18"/>
        <v/>
      </c>
    </row>
    <row r="494" spans="1:14" ht="21" customHeight="1">
      <c r="A494" s="300"/>
      <c r="B494" s="305">
        <v>483</v>
      </c>
      <c r="C494" s="4"/>
      <c r="D494" s="131"/>
      <c r="E494" s="142"/>
      <c r="F494" s="135"/>
      <c r="G494" s="136"/>
      <c r="H494" s="314" t="str">
        <f>IF(F494+G494=0,"","【"&amp;VLOOKUP(E494,マスタ!A:C,3,FALSE)&amp;"】"&amp;CHOOSE(F494,"運営費","事業費","会食費")&amp;" / "&amp;VLOOKUP(G494,科目!$A:$J,CHOOSE(F494,2,5,8,11),FALSE))</f>
        <v/>
      </c>
      <c r="I494" s="317"/>
      <c r="J494" s="318"/>
      <c r="K494" s="326">
        <f t="shared" si="17"/>
        <v>0</v>
      </c>
      <c r="L494" s="20"/>
      <c r="M494" s="21"/>
      <c r="N494" s="144" t="str">
        <f t="shared" si="18"/>
        <v/>
      </c>
    </row>
    <row r="495" spans="1:14" ht="21" customHeight="1">
      <c r="A495" s="300"/>
      <c r="B495" s="305">
        <v>484</v>
      </c>
      <c r="C495" s="4"/>
      <c r="D495" s="131"/>
      <c r="E495" s="142"/>
      <c r="F495" s="135"/>
      <c r="G495" s="136"/>
      <c r="H495" s="314" t="str">
        <f>IF(F495+G495=0,"","【"&amp;VLOOKUP(E495,マスタ!A:C,3,FALSE)&amp;"】"&amp;CHOOSE(F495,"運営費","事業費","会食費")&amp;" / "&amp;VLOOKUP(G495,科目!$A:$J,CHOOSE(F495,2,5,8,11),FALSE))</f>
        <v/>
      </c>
      <c r="I495" s="317"/>
      <c r="J495" s="318"/>
      <c r="K495" s="326">
        <f t="shared" si="17"/>
        <v>0</v>
      </c>
      <c r="L495" s="20"/>
      <c r="M495" s="21"/>
      <c r="N495" s="144" t="str">
        <f t="shared" si="18"/>
        <v/>
      </c>
    </row>
    <row r="496" spans="1:14" ht="21" customHeight="1">
      <c r="A496" s="300"/>
      <c r="B496" s="305">
        <v>485</v>
      </c>
      <c r="C496" s="4"/>
      <c r="D496" s="131"/>
      <c r="E496" s="142"/>
      <c r="F496" s="135"/>
      <c r="G496" s="136"/>
      <c r="H496" s="314" t="str">
        <f>IF(F496+G496=0,"","【"&amp;VLOOKUP(E496,マスタ!A:C,3,FALSE)&amp;"】"&amp;CHOOSE(F496,"運営費","事業費","会食費")&amp;" / "&amp;VLOOKUP(G496,科目!$A:$J,CHOOSE(F496,2,5,8,11),FALSE))</f>
        <v/>
      </c>
      <c r="I496" s="317"/>
      <c r="J496" s="318"/>
      <c r="K496" s="326">
        <f t="shared" si="17"/>
        <v>0</v>
      </c>
      <c r="L496" s="20"/>
      <c r="M496" s="21"/>
      <c r="N496" s="144" t="str">
        <f t="shared" si="18"/>
        <v/>
      </c>
    </row>
    <row r="497" spans="1:14" ht="21" customHeight="1">
      <c r="A497" s="300"/>
      <c r="B497" s="305">
        <v>486</v>
      </c>
      <c r="C497" s="4"/>
      <c r="D497" s="131"/>
      <c r="E497" s="142"/>
      <c r="F497" s="135"/>
      <c r="G497" s="136"/>
      <c r="H497" s="314" t="str">
        <f>IF(F497+G497=0,"","【"&amp;VLOOKUP(E497,マスタ!A:C,3,FALSE)&amp;"】"&amp;CHOOSE(F497,"運営費","事業費","会食費")&amp;" / "&amp;VLOOKUP(G497,科目!$A:$J,CHOOSE(F497,2,5,8,11),FALSE))</f>
        <v/>
      </c>
      <c r="I497" s="317"/>
      <c r="J497" s="318"/>
      <c r="K497" s="326">
        <f t="shared" si="17"/>
        <v>0</v>
      </c>
      <c r="L497" s="20"/>
      <c r="M497" s="21"/>
      <c r="N497" s="144" t="str">
        <f t="shared" si="18"/>
        <v/>
      </c>
    </row>
    <row r="498" spans="1:14" ht="21" customHeight="1">
      <c r="A498" s="300"/>
      <c r="B498" s="305">
        <v>487</v>
      </c>
      <c r="C498" s="4"/>
      <c r="D498" s="131"/>
      <c r="E498" s="142"/>
      <c r="F498" s="135"/>
      <c r="G498" s="136"/>
      <c r="H498" s="314" t="str">
        <f>IF(F498+G498=0,"","【"&amp;VLOOKUP(E498,マスタ!A:C,3,FALSE)&amp;"】"&amp;CHOOSE(F498,"運営費","事業費","会食費")&amp;" / "&amp;VLOOKUP(G498,科目!$A:$J,CHOOSE(F498,2,5,8,11),FALSE))</f>
        <v/>
      </c>
      <c r="I498" s="317"/>
      <c r="J498" s="318"/>
      <c r="K498" s="326">
        <f t="shared" si="17"/>
        <v>0</v>
      </c>
      <c r="L498" s="20"/>
      <c r="M498" s="21"/>
      <c r="N498" s="144" t="str">
        <f t="shared" si="18"/>
        <v/>
      </c>
    </row>
    <row r="499" spans="1:14" ht="21" customHeight="1">
      <c r="A499" s="300"/>
      <c r="B499" s="305">
        <v>488</v>
      </c>
      <c r="C499" s="4"/>
      <c r="D499" s="131"/>
      <c r="E499" s="142"/>
      <c r="F499" s="135"/>
      <c r="G499" s="136"/>
      <c r="H499" s="314" t="str">
        <f>IF(F499+G499=0,"","【"&amp;VLOOKUP(E499,マスタ!A:C,3,FALSE)&amp;"】"&amp;CHOOSE(F499,"運営費","事業費","会食費")&amp;" / "&amp;VLOOKUP(G499,科目!$A:$J,CHOOSE(F499,2,5,8,11),FALSE))</f>
        <v/>
      </c>
      <c r="I499" s="317"/>
      <c r="J499" s="318"/>
      <c r="K499" s="326">
        <f t="shared" si="17"/>
        <v>0</v>
      </c>
      <c r="L499" s="20"/>
      <c r="M499" s="21"/>
      <c r="N499" s="144" t="str">
        <f t="shared" si="18"/>
        <v/>
      </c>
    </row>
    <row r="500" spans="1:14" ht="21" customHeight="1">
      <c r="A500" s="300"/>
      <c r="B500" s="305">
        <v>489</v>
      </c>
      <c r="C500" s="4"/>
      <c r="D500" s="131"/>
      <c r="E500" s="142"/>
      <c r="F500" s="135"/>
      <c r="G500" s="136"/>
      <c r="H500" s="314" t="str">
        <f>IF(F500+G500=0,"","【"&amp;VLOOKUP(E500,マスタ!A:C,3,FALSE)&amp;"】"&amp;CHOOSE(F500,"運営費","事業費","会食費")&amp;" / "&amp;VLOOKUP(G500,科目!$A:$J,CHOOSE(F500,2,5,8,11),FALSE))</f>
        <v/>
      </c>
      <c r="I500" s="317"/>
      <c r="J500" s="318"/>
      <c r="K500" s="326">
        <f t="shared" si="17"/>
        <v>0</v>
      </c>
      <c r="L500" s="20"/>
      <c r="M500" s="21"/>
      <c r="N500" s="144" t="str">
        <f t="shared" si="18"/>
        <v/>
      </c>
    </row>
    <row r="501" spans="1:14" ht="21" customHeight="1">
      <c r="A501" s="300"/>
      <c r="B501" s="305">
        <v>490</v>
      </c>
      <c r="C501" s="4"/>
      <c r="D501" s="131"/>
      <c r="E501" s="142"/>
      <c r="F501" s="135"/>
      <c r="G501" s="136"/>
      <c r="H501" s="314" t="str">
        <f>IF(F501+G501=0,"","【"&amp;VLOOKUP(E501,マスタ!A:C,3,FALSE)&amp;"】"&amp;CHOOSE(F501,"運営費","事業費","会食費")&amp;" / "&amp;VLOOKUP(G501,科目!$A:$J,CHOOSE(F501,2,5,8,11),FALSE))</f>
        <v/>
      </c>
      <c r="I501" s="317"/>
      <c r="J501" s="318"/>
      <c r="K501" s="326">
        <f t="shared" si="17"/>
        <v>0</v>
      </c>
      <c r="L501" s="20"/>
      <c r="M501" s="21"/>
      <c r="N501" s="144" t="str">
        <f t="shared" si="18"/>
        <v/>
      </c>
    </row>
    <row r="502" spans="1:14" ht="21" customHeight="1">
      <c r="A502" s="300"/>
      <c r="B502" s="305">
        <v>491</v>
      </c>
      <c r="C502" s="4"/>
      <c r="D502" s="131"/>
      <c r="E502" s="142"/>
      <c r="F502" s="135"/>
      <c r="G502" s="136"/>
      <c r="H502" s="314" t="str">
        <f>IF(F502+G502=0,"","【"&amp;VLOOKUP(E502,マスタ!A:C,3,FALSE)&amp;"】"&amp;CHOOSE(F502,"運営費","事業費","会食費")&amp;" / "&amp;VLOOKUP(G502,科目!$A:$J,CHOOSE(F502,2,5,8,11),FALSE))</f>
        <v/>
      </c>
      <c r="I502" s="317"/>
      <c r="J502" s="318"/>
      <c r="K502" s="326">
        <f t="shared" si="17"/>
        <v>0</v>
      </c>
      <c r="L502" s="20"/>
      <c r="M502" s="21"/>
      <c r="N502" s="144" t="str">
        <f t="shared" si="18"/>
        <v/>
      </c>
    </row>
    <row r="503" spans="1:14" ht="21" customHeight="1">
      <c r="A503" s="300"/>
      <c r="B503" s="305">
        <v>492</v>
      </c>
      <c r="C503" s="4"/>
      <c r="D503" s="131"/>
      <c r="E503" s="142"/>
      <c r="F503" s="135"/>
      <c r="G503" s="136"/>
      <c r="H503" s="314" t="str">
        <f>IF(F503+G503=0,"","【"&amp;VLOOKUP(E503,マスタ!A:C,3,FALSE)&amp;"】"&amp;CHOOSE(F503,"運営費","事業費","会食費")&amp;" / "&amp;VLOOKUP(G503,科目!$A:$J,CHOOSE(F503,2,5,8,11),FALSE))</f>
        <v/>
      </c>
      <c r="I503" s="317"/>
      <c r="J503" s="318"/>
      <c r="K503" s="326">
        <f t="shared" si="17"/>
        <v>0</v>
      </c>
      <c r="L503" s="20"/>
      <c r="M503" s="21"/>
      <c r="N503" s="144" t="str">
        <f t="shared" si="18"/>
        <v/>
      </c>
    </row>
    <row r="504" spans="1:14" ht="21" customHeight="1">
      <c r="A504" s="300"/>
      <c r="B504" s="305">
        <v>493</v>
      </c>
      <c r="C504" s="4"/>
      <c r="D504" s="131"/>
      <c r="E504" s="142"/>
      <c r="F504" s="135"/>
      <c r="G504" s="136"/>
      <c r="H504" s="314" t="str">
        <f>IF(F504+G504=0,"","【"&amp;VLOOKUP(E504,マスタ!A:C,3,FALSE)&amp;"】"&amp;CHOOSE(F504,"運営費","事業費","会食費")&amp;" / "&amp;VLOOKUP(G504,科目!$A:$J,CHOOSE(F504,2,5,8,11),FALSE))</f>
        <v/>
      </c>
      <c r="I504" s="317"/>
      <c r="J504" s="318"/>
      <c r="K504" s="326">
        <f t="shared" si="17"/>
        <v>0</v>
      </c>
      <c r="L504" s="20"/>
      <c r="M504" s="21"/>
      <c r="N504" s="144" t="str">
        <f t="shared" si="18"/>
        <v/>
      </c>
    </row>
    <row r="505" spans="1:14" ht="21" customHeight="1">
      <c r="A505" s="300"/>
      <c r="B505" s="305">
        <v>494</v>
      </c>
      <c r="C505" s="4"/>
      <c r="D505" s="131"/>
      <c r="E505" s="142"/>
      <c r="F505" s="135"/>
      <c r="G505" s="136"/>
      <c r="H505" s="314" t="str">
        <f>IF(F505+G505=0,"","【"&amp;VLOOKUP(E505,マスタ!A:C,3,FALSE)&amp;"】"&amp;CHOOSE(F505,"運営費","事業費","会食費")&amp;" / "&amp;VLOOKUP(G505,科目!$A:$J,CHOOSE(F505,2,5,8,11),FALSE))</f>
        <v/>
      </c>
      <c r="I505" s="317"/>
      <c r="J505" s="318"/>
      <c r="K505" s="326">
        <f t="shared" si="17"/>
        <v>0</v>
      </c>
      <c r="L505" s="20"/>
      <c r="M505" s="21"/>
      <c r="N505" s="144" t="str">
        <f t="shared" si="18"/>
        <v/>
      </c>
    </row>
    <row r="506" spans="1:14" ht="21" customHeight="1">
      <c r="A506" s="300"/>
      <c r="B506" s="305">
        <v>495</v>
      </c>
      <c r="C506" s="4"/>
      <c r="D506" s="131"/>
      <c r="E506" s="142"/>
      <c r="F506" s="135"/>
      <c r="G506" s="136"/>
      <c r="H506" s="314" t="str">
        <f>IF(F506+G506=0,"","【"&amp;VLOOKUP(E506,マスタ!A:C,3,FALSE)&amp;"】"&amp;CHOOSE(F506,"運営費","事業費","会食費")&amp;" / "&amp;VLOOKUP(G506,科目!$A:$J,CHOOSE(F506,2,5,8,11),FALSE))</f>
        <v/>
      </c>
      <c r="I506" s="317"/>
      <c r="J506" s="318"/>
      <c r="K506" s="326">
        <f t="shared" si="17"/>
        <v>0</v>
      </c>
      <c r="L506" s="20"/>
      <c r="M506" s="21"/>
      <c r="N506" s="144" t="str">
        <f t="shared" si="18"/>
        <v/>
      </c>
    </row>
    <row r="507" spans="1:14" ht="21" customHeight="1">
      <c r="A507" s="300"/>
      <c r="B507" s="305">
        <v>496</v>
      </c>
      <c r="C507" s="4"/>
      <c r="D507" s="131"/>
      <c r="E507" s="142"/>
      <c r="F507" s="135"/>
      <c r="G507" s="136"/>
      <c r="H507" s="314" t="str">
        <f>IF(F507+G507=0,"","【"&amp;VLOOKUP(E507,マスタ!A:C,3,FALSE)&amp;"】"&amp;CHOOSE(F507,"運営費","事業費","会食費")&amp;" / "&amp;VLOOKUP(G507,科目!$A:$J,CHOOSE(F507,2,5,8,11),FALSE))</f>
        <v/>
      </c>
      <c r="I507" s="317"/>
      <c r="J507" s="318"/>
      <c r="K507" s="326">
        <f t="shared" si="17"/>
        <v>0</v>
      </c>
      <c r="L507" s="20"/>
      <c r="M507" s="21"/>
      <c r="N507" s="144" t="str">
        <f t="shared" si="18"/>
        <v/>
      </c>
    </row>
    <row r="508" spans="1:14" ht="21" customHeight="1">
      <c r="A508" s="300"/>
      <c r="B508" s="305">
        <v>497</v>
      </c>
      <c r="C508" s="4"/>
      <c r="D508" s="131"/>
      <c r="E508" s="142"/>
      <c r="F508" s="135"/>
      <c r="G508" s="136"/>
      <c r="H508" s="314" t="str">
        <f>IF(F508+G508=0,"","【"&amp;VLOOKUP(E508,マスタ!A:C,3,FALSE)&amp;"】"&amp;CHOOSE(F508,"運営費","事業費","会食費")&amp;" / "&amp;VLOOKUP(G508,科目!$A:$J,CHOOSE(F508,2,5,8,11),FALSE))</f>
        <v/>
      </c>
      <c r="I508" s="317"/>
      <c r="J508" s="318"/>
      <c r="K508" s="326">
        <f t="shared" si="17"/>
        <v>0</v>
      </c>
      <c r="L508" s="20"/>
      <c r="M508" s="21"/>
      <c r="N508" s="144" t="str">
        <f t="shared" si="18"/>
        <v/>
      </c>
    </row>
    <row r="509" spans="1:14" ht="21" customHeight="1">
      <c r="A509" s="300"/>
      <c r="B509" s="305">
        <v>498</v>
      </c>
      <c r="C509" s="4"/>
      <c r="D509" s="131"/>
      <c r="E509" s="142"/>
      <c r="F509" s="135"/>
      <c r="G509" s="136"/>
      <c r="H509" s="314" t="str">
        <f>IF(F509+G509=0,"","【"&amp;VLOOKUP(E509,マスタ!A:C,3,FALSE)&amp;"】"&amp;CHOOSE(F509,"運営費","事業費","会食費")&amp;" / "&amp;VLOOKUP(G509,科目!$A:$J,CHOOSE(F509,2,5,8,11),FALSE))</f>
        <v/>
      </c>
      <c r="I509" s="317"/>
      <c r="J509" s="318"/>
      <c r="K509" s="326">
        <f t="shared" si="17"/>
        <v>0</v>
      </c>
      <c r="L509" s="20"/>
      <c r="M509" s="21"/>
      <c r="N509" s="144" t="str">
        <f t="shared" si="18"/>
        <v/>
      </c>
    </row>
    <row r="510" spans="1:14" ht="21" customHeight="1">
      <c r="A510" s="300"/>
      <c r="B510" s="305">
        <v>499</v>
      </c>
      <c r="C510" s="4"/>
      <c r="D510" s="131"/>
      <c r="E510" s="142"/>
      <c r="F510" s="135"/>
      <c r="G510" s="136"/>
      <c r="H510" s="314" t="str">
        <f>IF(F510+G510=0,"","【"&amp;VLOOKUP(E510,マスタ!A:C,3,FALSE)&amp;"】"&amp;CHOOSE(F510,"運営費","事業費","会食費")&amp;" / "&amp;VLOOKUP(G510,科目!$A:$J,CHOOSE(F510,2,5,8,11),FALSE))</f>
        <v/>
      </c>
      <c r="I510" s="317"/>
      <c r="J510" s="318"/>
      <c r="K510" s="326">
        <f t="shared" si="17"/>
        <v>0</v>
      </c>
      <c r="L510" s="20"/>
      <c r="M510" s="21"/>
      <c r="N510" s="144" t="str">
        <f t="shared" si="18"/>
        <v/>
      </c>
    </row>
    <row r="511" spans="1:14" ht="21" customHeight="1" thickBot="1">
      <c r="A511" s="301"/>
      <c r="B511" s="306">
        <v>500</v>
      </c>
      <c r="C511" s="22"/>
      <c r="D511" s="132"/>
      <c r="E511" s="143"/>
      <c r="F511" s="137"/>
      <c r="G511" s="138"/>
      <c r="H511" s="314" t="str">
        <f>IF(F511+G511=0,"","【"&amp;VLOOKUP(E511,マスタ!A:C,3,FALSE)&amp;"】"&amp;CHOOSE(F511,"運営費","事業費","会食費")&amp;" / "&amp;VLOOKUP(G511,科目!$A:$J,CHOOSE(F511,2,5,8,11),FALSE))</f>
        <v/>
      </c>
      <c r="I511" s="319"/>
      <c r="J511" s="320"/>
      <c r="K511" s="326">
        <f t="shared" si="17"/>
        <v>0</v>
      </c>
      <c r="L511" s="23"/>
      <c r="M511" s="24"/>
      <c r="N511" s="144" t="str">
        <f t="shared" si="18"/>
        <v/>
      </c>
    </row>
    <row r="512" spans="1:14" ht="21" customHeight="1" thickBot="1">
      <c r="A512" s="25"/>
      <c r="B512" s="25"/>
      <c r="C512" s="5"/>
      <c r="D512" s="5"/>
      <c r="E512" s="5"/>
      <c r="F512" s="5"/>
      <c r="G512" s="5"/>
      <c r="H512" s="5"/>
      <c r="I512" s="5"/>
      <c r="J512" s="5"/>
      <c r="K512" s="5"/>
      <c r="L512" s="26">
        <f>SUM(L6:L511)</f>
        <v>0</v>
      </c>
      <c r="M512" s="27">
        <f>SUM(M6:M511)</f>
        <v>0</v>
      </c>
      <c r="N512" s="28"/>
    </row>
  </sheetData>
  <sheetProtection sheet="1" selectLockedCells="1" sort="0" autoFilter="0"/>
  <autoFilter ref="A5:N512" xr:uid="{CCEBE3F7-7F44-41F4-9755-D0D416240CA2}"/>
  <mergeCells count="13">
    <mergeCell ref="B3:B4"/>
    <mergeCell ref="L3:M3"/>
    <mergeCell ref="F3:F4"/>
    <mergeCell ref="A3:A4"/>
    <mergeCell ref="I3:J3"/>
    <mergeCell ref="G3:H3"/>
    <mergeCell ref="E3:E4"/>
    <mergeCell ref="C3:D3"/>
    <mergeCell ref="R9:R10"/>
    <mergeCell ref="R7:R8"/>
    <mergeCell ref="P7:P8"/>
    <mergeCell ref="P9:P10"/>
    <mergeCell ref="L1:M1"/>
  </mergeCells>
  <phoneticPr fontId="3"/>
  <conditionalFormatting sqref="A6:A510">
    <cfRule type="expression" dxfId="19" priority="1796">
      <formula>$A6=5</formula>
    </cfRule>
    <cfRule type="expression" dxfId="18" priority="1797">
      <formula>$A6=4</formula>
    </cfRule>
    <cfRule type="expression" dxfId="17" priority="1798">
      <formula>$A6=3</formula>
    </cfRule>
    <cfRule type="expression" dxfId="16" priority="1799">
      <formula>$A6=2</formula>
    </cfRule>
    <cfRule type="expression" dxfId="15" priority="1800">
      <formula>$A6=1</formula>
    </cfRule>
  </conditionalFormatting>
  <conditionalFormatting sqref="A390:A511">
    <cfRule type="expression" dxfId="14" priority="31">
      <formula>$A390=5</formula>
    </cfRule>
    <cfRule type="expression" dxfId="13" priority="32">
      <formula>$A390=4</formula>
    </cfRule>
    <cfRule type="expression" dxfId="12" priority="33">
      <formula>$A390=3</formula>
    </cfRule>
    <cfRule type="expression" dxfId="11" priority="34">
      <formula>$A390=2</formula>
    </cfRule>
    <cfRule type="expression" dxfId="10" priority="35">
      <formula>$A390=1</formula>
    </cfRule>
  </conditionalFormatting>
  <conditionalFormatting sqref="A511">
    <cfRule type="expression" dxfId="9" priority="26">
      <formula>$A511=5</formula>
    </cfRule>
    <cfRule type="expression" dxfId="8" priority="27">
      <formula>$A511=4</formula>
    </cfRule>
    <cfRule type="expression" dxfId="7" priority="28">
      <formula>$A511=3</formula>
    </cfRule>
    <cfRule type="expression" dxfId="6" priority="29">
      <formula>$A511=2</formula>
    </cfRule>
    <cfRule type="expression" dxfId="5" priority="30">
      <formula>$A511=1</formula>
    </cfRule>
  </conditionalFormatting>
  <conditionalFormatting sqref="B6:N511">
    <cfRule type="expression" dxfId="4" priority="76">
      <formula>$A6=5</formula>
    </cfRule>
    <cfRule type="expression" dxfId="3" priority="77">
      <formula>$A6=4</formula>
    </cfRule>
    <cfRule type="expression" dxfId="2" priority="78">
      <formula>$A6=3</formula>
    </cfRule>
    <cfRule type="expression" dxfId="1" priority="79">
      <formula>$A6=2</formula>
    </cfRule>
    <cfRule type="expression" dxfId="0" priority="80">
      <formula>$A6=1</formula>
    </cfRule>
  </conditionalFormatting>
  <dataValidations count="2">
    <dataValidation imeMode="off" allowBlank="1" showInputMessage="1" showErrorMessage="1" sqref="A12:A511 M6:M11 L12:M511 C12:G511" xr:uid="{C88267C1-CBD9-40A8-BC82-8A7D7D8E498C}"/>
    <dataValidation imeMode="on" allowBlank="1" showInputMessage="1" showErrorMessage="1" sqref="I12:K511" xr:uid="{9D79ADD4-8AB8-47D5-9686-504D674CF378}"/>
  </dataValidations>
  <printOptions horizontalCentered="1"/>
  <pageMargins left="0.39370078740157483" right="0.39370078740157483" top="0.39370078740157483" bottom="0.39370078740157483" header="0" footer="0"/>
  <pageSetup paperSize="9" scale="75" orientation="landscape" blackAndWhite="1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4285-959E-426D-9A00-81B5F6490FD8}">
  <dimension ref="A1:Q62"/>
  <sheetViews>
    <sheetView showGridLines="0" workbookViewId="0">
      <selection activeCell="A7" sqref="A7"/>
    </sheetView>
  </sheetViews>
  <sheetFormatPr defaultColWidth="8.75" defaultRowHeight="18.75"/>
  <cols>
    <col min="1" max="3" width="4.5" style="1" customWidth="1"/>
    <col min="4" max="7" width="27.5" style="1" customWidth="1"/>
    <col min="8" max="8" width="5" style="1" customWidth="1"/>
    <col min="9" max="9" width="15.5" style="1" customWidth="1"/>
    <col min="10" max="10" width="3.375" style="1" customWidth="1"/>
    <col min="11" max="11" width="15.5" style="1" customWidth="1"/>
    <col min="12" max="16384" width="8.75" style="1"/>
  </cols>
  <sheetData>
    <row r="1" spans="1:17" ht="25.5" customHeight="1">
      <c r="D1" s="351" t="str">
        <f>IF(マスタ!B1="","",マスタ!B1)&amp;"　財政報告書"</f>
        <v>　財政報告書</v>
      </c>
      <c r="E1" s="351"/>
      <c r="F1" s="351"/>
      <c r="G1" s="351"/>
      <c r="H1" s="7"/>
      <c r="I1" s="350" t="s">
        <v>132</v>
      </c>
      <c r="J1" s="350"/>
      <c r="K1" s="350"/>
      <c r="L1" s="350"/>
      <c r="M1" s="350"/>
      <c r="N1" s="350"/>
      <c r="O1" s="350"/>
      <c r="P1" s="350"/>
      <c r="Q1" s="350"/>
    </row>
    <row r="2" spans="1:17" ht="18" customHeight="1" thickBot="1">
      <c r="D2" s="355" t="s">
        <v>134</v>
      </c>
      <c r="E2" s="355"/>
      <c r="F2" s="355"/>
      <c r="G2" s="69" t="str">
        <f>TEXT(I3,"自 　yyyy 年 mm 月 dd 日")</f>
        <v>自  1900 年 01 月 00 日</v>
      </c>
      <c r="H2" s="7"/>
      <c r="I2" s="350"/>
      <c r="J2" s="350"/>
      <c r="K2" s="350"/>
      <c r="L2" s="350"/>
      <c r="M2" s="350"/>
      <c r="N2" s="350"/>
      <c r="O2" s="350"/>
      <c r="P2" s="350"/>
      <c r="Q2" s="350"/>
    </row>
    <row r="3" spans="1:17" ht="18" customHeight="1" thickBot="1">
      <c r="D3" s="356"/>
      <c r="E3" s="356"/>
      <c r="F3" s="356"/>
      <c r="G3" s="69" t="str">
        <f>TEXT(K3,"至 　yyyy 年 mm 月 dd 日")</f>
        <v>至  1900 年 01 月 00 日</v>
      </c>
      <c r="H3" s="9"/>
      <c r="I3" s="285"/>
      <c r="J3" s="1" t="s">
        <v>133</v>
      </c>
      <c r="K3" s="285"/>
    </row>
    <row r="4" spans="1:17" ht="15.75" customHeight="1" thickBot="1">
      <c r="D4" s="352" t="s">
        <v>30</v>
      </c>
      <c r="E4" s="353"/>
      <c r="F4" s="352" t="s">
        <v>31</v>
      </c>
      <c r="G4" s="354"/>
      <c r="H4" s="9"/>
      <c r="I4" s="325"/>
      <c r="K4" s="325"/>
    </row>
    <row r="5" spans="1:17" ht="16.149999999999999" customHeight="1" thickBot="1">
      <c r="D5" s="38" t="s">
        <v>22</v>
      </c>
      <c r="E5" s="39" t="s">
        <v>23</v>
      </c>
      <c r="F5" s="38" t="s">
        <v>22</v>
      </c>
      <c r="G5" s="40" t="s">
        <v>23</v>
      </c>
      <c r="H5" s="8"/>
      <c r="I5" s="287"/>
    </row>
    <row r="6" spans="1:17" ht="18" customHeight="1" thickBot="1">
      <c r="A6" s="8" t="s">
        <v>43</v>
      </c>
      <c r="B6" s="8" t="s">
        <v>44</v>
      </c>
      <c r="D6" s="41" t="s">
        <v>21</v>
      </c>
      <c r="E6" s="42"/>
      <c r="F6" s="42"/>
      <c r="G6" s="43"/>
      <c r="I6" s="287"/>
    </row>
    <row r="7" spans="1:17" ht="15.75" customHeight="1">
      <c r="A7" s="10"/>
      <c r="B7" s="10"/>
      <c r="C7" s="1">
        <v>1</v>
      </c>
      <c r="D7" s="44" t="str">
        <f>IF(A7="","",VLOOKUP(A7,科目!$A$3:$B$81,2,FALSE))</f>
        <v/>
      </c>
      <c r="E7" s="94">
        <f>SUMIFS(仕訳入力!$L:$L,仕訳入力!$K:$K,1,仕訳入力!$F:$F,1,仕訳入力!$G:$G,A7)-SUMIFS(仕訳入力!$M:$M,仕訳入力!$K:$K,1,仕訳入力!$F:$F,1,仕訳入力!$G:$G,A7)+SUMIFS(仕訳入力!$L:$L,仕訳入力!$K:$K,1,仕訳入力!$F:$F,4,仕訳入力!$G:$G,A7)-SUMIFS(仕訳入力!$M:$M,仕訳入力!$K:$K,1,仕訳入力!$F:$F,4,仕訳入力!$G:$G,A7)</f>
        <v>0</v>
      </c>
      <c r="F7" s="44" t="str">
        <f>IF(B7="","",VLOOKUP(B7,科目!$A$3:$B$81,2,FALSE))</f>
        <v/>
      </c>
      <c r="G7" s="96">
        <f>SUMIFS(仕訳入力!$M:$M,仕訳入力!$K:$K,1,仕訳入力!$F:$F,1,仕訳入力!$G:$G,B7)</f>
        <v>0</v>
      </c>
    </row>
    <row r="8" spans="1:17" ht="15.75" customHeight="1">
      <c r="A8" s="10"/>
      <c r="B8" s="10"/>
      <c r="C8" s="1">
        <v>2</v>
      </c>
      <c r="D8" s="45" t="str">
        <f>IF(A8="","",VLOOKUP(A8,科目!$A$3:$B$81,2,FALSE))</f>
        <v/>
      </c>
      <c r="E8" s="95">
        <f>SUMIFS(仕訳入力!$L:$L,仕訳入力!$K:$K,1,仕訳入力!$F:$F,1,仕訳入力!$G:$G,A8)-SUMIFS(仕訳入力!$M:$M,仕訳入力!$K:$K,1,仕訳入力!$F:$F,1,仕訳入力!$G:$G,A8)+SUMIFS(仕訳入力!$L:$L,仕訳入力!$K:$K,1,仕訳入力!$F:$F,4,仕訳入力!$G:$G,A8)-SUMIFS(仕訳入力!$M:$M,仕訳入力!$K:$K,1,仕訳入力!$F:$F,4,仕訳入力!$G:$G,A8)</f>
        <v>0</v>
      </c>
      <c r="F8" s="45" t="str">
        <f>IF(B8="","",VLOOKUP(B8,科目!$A$3:$B$81,2,FALSE))</f>
        <v/>
      </c>
      <c r="G8" s="97">
        <f>SUMIFS(仕訳入力!$M:$M,仕訳入力!$K:$K,1,仕訳入力!$F:$F,1,仕訳入力!$G:$G,B8)</f>
        <v>0</v>
      </c>
    </row>
    <row r="9" spans="1:17" ht="15.75" customHeight="1">
      <c r="A9" s="10"/>
      <c r="B9" s="10"/>
      <c r="C9" s="1">
        <v>3</v>
      </c>
      <c r="D9" s="45" t="str">
        <f>IF(A9="","",VLOOKUP(A9,科目!$A$3:$B$81,2,FALSE))</f>
        <v/>
      </c>
      <c r="E9" s="95">
        <f>SUMIFS(仕訳入力!$L:$L,仕訳入力!$K:$K,1,仕訳入力!$F:$F,1,仕訳入力!$G:$G,A9)-SUMIFS(仕訳入力!$M:$M,仕訳入力!$K:$K,1,仕訳入力!$F:$F,1,仕訳入力!$G:$G,A9)+SUMIFS(仕訳入力!$L:$L,仕訳入力!$K:$K,1,仕訳入力!$F:$F,4,仕訳入力!$G:$G,A9)-SUMIFS(仕訳入力!$M:$M,仕訳入力!$K:$K,1,仕訳入力!$F:$F,4,仕訳入力!$G:$G,A9)</f>
        <v>0</v>
      </c>
      <c r="F9" s="45" t="str">
        <f>IF(B9="","",VLOOKUP(B9,科目!$A$3:$B$81,2,FALSE))</f>
        <v/>
      </c>
      <c r="G9" s="97">
        <f>SUMIFS(仕訳入力!$M:$M,仕訳入力!$K:$K,1,仕訳入力!$F:$F,1,仕訳入力!$G:$G,B9)</f>
        <v>0</v>
      </c>
    </row>
    <row r="10" spans="1:17" ht="15.75" customHeight="1">
      <c r="A10" s="10"/>
      <c r="B10" s="10"/>
      <c r="C10" s="1">
        <v>4</v>
      </c>
      <c r="D10" s="45" t="str">
        <f>IF(A10="","",VLOOKUP(A10,科目!$A$3:$B$81,2,FALSE))</f>
        <v/>
      </c>
      <c r="E10" s="95">
        <f>SUMIFS(仕訳入力!$L:$L,仕訳入力!$K:$K,1,仕訳入力!$F:$F,1,仕訳入力!$G:$G,A10)-SUMIFS(仕訳入力!$M:$M,仕訳入力!$K:$K,1,仕訳入力!$F:$F,1,仕訳入力!$G:$G,A10)+SUMIFS(仕訳入力!$L:$L,仕訳入力!$K:$K,1,仕訳入力!$F:$F,4,仕訳入力!$G:$G,A10)-SUMIFS(仕訳入力!$M:$M,仕訳入力!$K:$K,1,仕訳入力!$F:$F,4,仕訳入力!$G:$G,A10)</f>
        <v>0</v>
      </c>
      <c r="F10" s="45" t="str">
        <f>IF(B10="","",VLOOKUP(B10,科目!$A$3:$B$81,2,FALSE))</f>
        <v/>
      </c>
      <c r="G10" s="97">
        <f>SUMIFS(仕訳入力!$M:$M,仕訳入力!$K:$K,1,仕訳入力!$F:$F,1,仕訳入力!$G:$G,B10)</f>
        <v>0</v>
      </c>
    </row>
    <row r="11" spans="1:17" ht="15.75" customHeight="1">
      <c r="A11" s="10"/>
      <c r="B11" s="10"/>
      <c r="C11" s="1">
        <v>5</v>
      </c>
      <c r="D11" s="45" t="str">
        <f>IF(A11="","",VLOOKUP(A11,科目!$A$3:$B$81,2,FALSE))</f>
        <v/>
      </c>
      <c r="E11" s="95">
        <f>SUMIFS(仕訳入力!$L:$L,仕訳入力!$K:$K,1,仕訳入力!$F:$F,1,仕訳入力!$G:$G,A11)-SUMIFS(仕訳入力!$M:$M,仕訳入力!$K:$K,1,仕訳入力!$F:$F,1,仕訳入力!$G:$G,A11)+SUMIFS(仕訳入力!$L:$L,仕訳入力!$K:$K,1,仕訳入力!$F:$F,4,仕訳入力!$G:$G,A11)-SUMIFS(仕訳入力!$M:$M,仕訳入力!$K:$K,1,仕訳入力!$F:$F,4,仕訳入力!$G:$G,A11)</f>
        <v>0</v>
      </c>
      <c r="F11" s="45" t="str">
        <f>IF(B11="","",VLOOKUP(B11,科目!$A$3:$B$81,2,FALSE))</f>
        <v/>
      </c>
      <c r="G11" s="97">
        <f>SUMIFS(仕訳入力!$M:$M,仕訳入力!$K:$K,1,仕訳入力!$F:$F,1,仕訳入力!$G:$G,B11)</f>
        <v>0</v>
      </c>
    </row>
    <row r="12" spans="1:17" ht="15.75" customHeight="1">
      <c r="A12" s="10"/>
      <c r="B12" s="10"/>
      <c r="C12" s="1">
        <v>6</v>
      </c>
      <c r="D12" s="45" t="str">
        <f>IF(A12="","",VLOOKUP(A12,科目!$A$3:$B$81,2,FALSE))</f>
        <v/>
      </c>
      <c r="E12" s="95">
        <f>SUMIFS(仕訳入力!$L:$L,仕訳入力!$K:$K,1,仕訳入力!$F:$F,1,仕訳入力!$G:$G,A12)-SUMIFS(仕訳入力!$M:$M,仕訳入力!$K:$K,1,仕訳入力!$F:$F,1,仕訳入力!$G:$G,A12)+SUMIFS(仕訳入力!$L:$L,仕訳入力!$K:$K,1,仕訳入力!$F:$F,4,仕訳入力!$G:$G,A12)-SUMIFS(仕訳入力!$M:$M,仕訳入力!$K:$K,1,仕訳入力!$F:$F,4,仕訳入力!$G:$G,A12)</f>
        <v>0</v>
      </c>
      <c r="F12" s="45" t="str">
        <f>IF(B12="","",VLOOKUP(B12,科目!$A$3:$B$81,2,FALSE))</f>
        <v/>
      </c>
      <c r="G12" s="97">
        <f>SUMIFS(仕訳入力!$M:$M,仕訳入力!$K:$K,1,仕訳入力!$F:$F,1,仕訳入力!$G:$G,B12)</f>
        <v>0</v>
      </c>
    </row>
    <row r="13" spans="1:17" ht="15.75" customHeight="1">
      <c r="A13" s="10"/>
      <c r="B13" s="10"/>
      <c r="C13" s="1">
        <v>7</v>
      </c>
      <c r="D13" s="45" t="str">
        <f>IF(A13="","",VLOOKUP(A13,科目!$A$3:$B$81,2,FALSE))</f>
        <v/>
      </c>
      <c r="E13" s="95">
        <f>SUMIFS(仕訳入力!$L:$L,仕訳入力!$K:$K,1,仕訳入力!$F:$F,1,仕訳入力!$G:$G,A13)-SUMIFS(仕訳入力!$M:$M,仕訳入力!$K:$K,1,仕訳入力!$F:$F,1,仕訳入力!$G:$G,A13)+SUMIFS(仕訳入力!$L:$L,仕訳入力!$K:$K,1,仕訳入力!$F:$F,4,仕訳入力!$G:$G,A13)-SUMIFS(仕訳入力!$M:$M,仕訳入力!$K:$K,1,仕訳入力!$F:$F,4,仕訳入力!$G:$G,A13)</f>
        <v>0</v>
      </c>
      <c r="F13" s="45" t="str">
        <f>IF(B13="","",VLOOKUP(B13,科目!$A$3:$B$81,2,FALSE))</f>
        <v/>
      </c>
      <c r="G13" s="97">
        <f>SUMIFS(仕訳入力!$M:$M,仕訳入力!$K:$K,1,仕訳入力!$F:$F,1,仕訳入力!$G:$G,B13)</f>
        <v>0</v>
      </c>
    </row>
    <row r="14" spans="1:17" ht="15.75" customHeight="1">
      <c r="A14" s="10"/>
      <c r="B14" s="10"/>
      <c r="C14" s="1">
        <v>8</v>
      </c>
      <c r="D14" s="45" t="str">
        <f>IF(A14="","",VLOOKUP(A14,科目!$A$3:$B$81,2,FALSE))</f>
        <v/>
      </c>
      <c r="E14" s="95">
        <f>SUMIFS(仕訳入力!$L:$L,仕訳入力!$K:$K,1,仕訳入力!$F:$F,1,仕訳入力!$G:$G,A14)-SUMIFS(仕訳入力!$M:$M,仕訳入力!$K:$K,1,仕訳入力!$F:$F,1,仕訳入力!$G:$G,A14)+SUMIFS(仕訳入力!$L:$L,仕訳入力!$K:$K,1,仕訳入力!$F:$F,4,仕訳入力!$G:$G,A14)-SUMIFS(仕訳入力!$M:$M,仕訳入力!$K:$K,1,仕訳入力!$F:$F,4,仕訳入力!$G:$G,A14)</f>
        <v>0</v>
      </c>
      <c r="F14" s="45" t="str">
        <f>IF(B14="","",VLOOKUP(B14,科目!$A$3:$B$81,2,FALSE))</f>
        <v/>
      </c>
      <c r="G14" s="97">
        <f>SUMIFS(仕訳入力!$M:$M,仕訳入力!$K:$K,1,仕訳入力!$F:$F,1,仕訳入力!$G:$G,B14)</f>
        <v>0</v>
      </c>
    </row>
    <row r="15" spans="1:17" ht="15.75" customHeight="1">
      <c r="A15" s="10"/>
      <c r="B15" s="10"/>
      <c r="C15" s="1">
        <v>9</v>
      </c>
      <c r="D15" s="45" t="str">
        <f>IF(A15="","",VLOOKUP(A15,科目!$A$3:$B$81,2,FALSE))</f>
        <v/>
      </c>
      <c r="E15" s="95">
        <f>SUMIFS(仕訳入力!$L:$L,仕訳入力!$K:$K,1,仕訳入力!$F:$F,1,仕訳入力!$G:$G,A15)-SUMIFS(仕訳入力!$M:$M,仕訳入力!$K:$K,1,仕訳入力!$F:$F,1,仕訳入力!$G:$G,A15)+SUMIFS(仕訳入力!$L:$L,仕訳入力!$K:$K,1,仕訳入力!$F:$F,4,仕訳入力!$G:$G,A15)-SUMIFS(仕訳入力!$M:$M,仕訳入力!$K:$K,1,仕訳入力!$F:$F,4,仕訳入力!$G:$G,A15)</f>
        <v>0</v>
      </c>
      <c r="F15" s="45" t="str">
        <f>IF(B15="","",VLOOKUP(B15,科目!$A$3:$B$81,2,FALSE))</f>
        <v/>
      </c>
      <c r="G15" s="97">
        <f>SUMIFS(仕訳入力!$M:$M,仕訳入力!$K:$K,1,仕訳入力!$F:$F,1,仕訳入力!$G:$G,B15)</f>
        <v>0</v>
      </c>
    </row>
    <row r="16" spans="1:17" ht="15.75" customHeight="1">
      <c r="A16" s="10"/>
      <c r="B16" s="10"/>
      <c r="C16" s="1">
        <v>10</v>
      </c>
      <c r="D16" s="45" t="str">
        <f>IF(A16="","",VLOOKUP(A16,科目!$A$3:$B$81,2,FALSE))</f>
        <v/>
      </c>
      <c r="E16" s="95">
        <f>SUMIFS(仕訳入力!$L:$L,仕訳入力!$K:$K,1,仕訳入力!$F:$F,1,仕訳入力!$G:$G,A16)-SUMIFS(仕訳入力!$M:$M,仕訳入力!$K:$K,1,仕訳入力!$F:$F,1,仕訳入力!$G:$G,A16)+SUMIFS(仕訳入力!$L:$L,仕訳入力!$K:$K,1,仕訳入力!$F:$F,4,仕訳入力!$G:$G,A16)-SUMIFS(仕訳入力!$M:$M,仕訳入力!$K:$K,1,仕訳入力!$F:$F,4,仕訳入力!$G:$G,A16)</f>
        <v>0</v>
      </c>
      <c r="F16" s="45" t="str">
        <f>IF(B16="","",VLOOKUP(B16,科目!$A$3:$B$81,2,FALSE))</f>
        <v/>
      </c>
      <c r="G16" s="97">
        <f>SUMIFS(仕訳入力!$M:$M,仕訳入力!$K:$K,1,仕訳入力!$F:$F,1,仕訳入力!$G:$G,B16)</f>
        <v>0</v>
      </c>
    </row>
    <row r="17" spans="1:7" ht="15.75" customHeight="1">
      <c r="A17" s="10"/>
      <c r="B17" s="10"/>
      <c r="C17" s="1">
        <v>11</v>
      </c>
      <c r="D17" s="45" t="str">
        <f>IF(A17="","",VLOOKUP(A17,科目!$A$3:$B$81,2,FALSE))</f>
        <v/>
      </c>
      <c r="E17" s="95">
        <f>SUMIFS(仕訳入力!$L:$L,仕訳入力!$K:$K,1,仕訳入力!$F:$F,1,仕訳入力!$G:$G,A17)-SUMIFS(仕訳入力!$M:$M,仕訳入力!$K:$K,1,仕訳入力!$F:$F,1,仕訳入力!$G:$G,A17)+SUMIFS(仕訳入力!$L:$L,仕訳入力!$K:$K,1,仕訳入力!$F:$F,4,仕訳入力!$G:$G,A17)-SUMIFS(仕訳入力!$M:$M,仕訳入力!$K:$K,1,仕訳入力!$F:$F,4,仕訳入力!$G:$G,A17)</f>
        <v>0</v>
      </c>
      <c r="F17" s="45" t="str">
        <f>IF(B17="","",VLOOKUP(B17,科目!$A$3:$B$81,2,FALSE))</f>
        <v/>
      </c>
      <c r="G17" s="97">
        <f>SUMIFS(仕訳入力!$M:$M,仕訳入力!$K:$K,1,仕訳入力!$F:$F,1,仕訳入力!$G:$G,B17)</f>
        <v>0</v>
      </c>
    </row>
    <row r="18" spans="1:7" ht="15.75" customHeight="1">
      <c r="A18" s="10"/>
      <c r="B18" s="10"/>
      <c r="C18" s="1">
        <v>12</v>
      </c>
      <c r="D18" s="45" t="str">
        <f>IF(A18="","",VLOOKUP(A18,科目!$A$3:$B$81,2,FALSE))</f>
        <v/>
      </c>
      <c r="E18" s="95">
        <f>SUMIFS(仕訳入力!$L:$L,仕訳入力!$K:$K,1,仕訳入力!$F:$F,1,仕訳入力!$G:$G,A18)-SUMIFS(仕訳入力!$M:$M,仕訳入力!$K:$K,1,仕訳入力!$F:$F,1,仕訳入力!$G:$G,A18)+SUMIFS(仕訳入力!$L:$L,仕訳入力!$K:$K,1,仕訳入力!$F:$F,4,仕訳入力!$G:$G,A18)-SUMIFS(仕訳入力!$M:$M,仕訳入力!$K:$K,1,仕訳入力!$F:$F,4,仕訳入力!$G:$G,A18)</f>
        <v>0</v>
      </c>
      <c r="F18" s="45" t="str">
        <f>IF(B18="","",VLOOKUP(B18,科目!$A$3:$B$81,2,FALSE))</f>
        <v/>
      </c>
      <c r="G18" s="97">
        <f>SUMIFS(仕訳入力!$M:$M,仕訳入力!$K:$K,1,仕訳入力!$F:$F,1,仕訳入力!$G:$G,B18)</f>
        <v>0</v>
      </c>
    </row>
    <row r="19" spans="1:7" ht="15.75" customHeight="1">
      <c r="A19" s="10"/>
      <c r="B19" s="10"/>
      <c r="C19" s="1">
        <v>13</v>
      </c>
      <c r="D19" s="45" t="str">
        <f>IF(A19="","",VLOOKUP(A19,科目!$A$3:$B$81,2,FALSE))</f>
        <v/>
      </c>
      <c r="E19" s="95">
        <f>SUMIFS(仕訳入力!$L:$L,仕訳入力!$K:$K,1,仕訳入力!$F:$F,1,仕訳入力!$G:$G,A19)-SUMIFS(仕訳入力!$M:$M,仕訳入力!$K:$K,1,仕訳入力!$F:$F,1,仕訳入力!$G:$G,A19)+SUMIFS(仕訳入力!$L:$L,仕訳入力!$K:$K,1,仕訳入力!$F:$F,4,仕訳入力!$G:$G,A19)-SUMIFS(仕訳入力!$M:$M,仕訳入力!$K:$K,1,仕訳入力!$F:$F,4,仕訳入力!$G:$G,A19)</f>
        <v>0</v>
      </c>
      <c r="F19" s="45" t="str">
        <f>IF(B19="","",VLOOKUP(B19,科目!$A$3:$B$81,2,FALSE))</f>
        <v/>
      </c>
      <c r="G19" s="97">
        <f>SUMIFS(仕訳入力!$M:$M,仕訳入力!$K:$K,1,仕訳入力!$F:$F,1,仕訳入力!$G:$G,B19)</f>
        <v>0</v>
      </c>
    </row>
    <row r="20" spans="1:7" ht="15.75" customHeight="1">
      <c r="A20" s="10"/>
      <c r="B20" s="10"/>
      <c r="C20" s="1">
        <v>14</v>
      </c>
      <c r="D20" s="45" t="str">
        <f>IF(A20="","",VLOOKUP(A20,科目!$A$3:$B$81,2,FALSE))</f>
        <v/>
      </c>
      <c r="E20" s="95">
        <f>SUMIFS(仕訳入力!$L:$L,仕訳入力!$K:$K,1,仕訳入力!$F:$F,1,仕訳入力!$G:$G,A20)-SUMIFS(仕訳入力!$M:$M,仕訳入力!$K:$K,1,仕訳入力!$F:$F,1,仕訳入力!$G:$G,A20)+SUMIFS(仕訳入力!$L:$L,仕訳入力!$K:$K,1,仕訳入力!$F:$F,4,仕訳入力!$G:$G,A20)-SUMIFS(仕訳入力!$M:$M,仕訳入力!$K:$K,1,仕訳入力!$F:$F,4,仕訳入力!$G:$G,A20)</f>
        <v>0</v>
      </c>
      <c r="F20" s="45" t="str">
        <f>IF(B20="","",VLOOKUP(B20,科目!$A$3:$B$81,2,FALSE))</f>
        <v/>
      </c>
      <c r="G20" s="97">
        <f>SUMIFS(仕訳入力!$M:$M,仕訳入力!$K:$K,1,仕訳入力!$F:$F,1,仕訳入力!$G:$G,B20)</f>
        <v>0</v>
      </c>
    </row>
    <row r="21" spans="1:7" ht="15.75" customHeight="1">
      <c r="A21" s="10"/>
      <c r="B21" s="10"/>
      <c r="C21" s="1">
        <v>15</v>
      </c>
      <c r="D21" s="45" t="str">
        <f>IF(A21="","",VLOOKUP(A21,科目!$A$3:$B$81,2,FALSE))</f>
        <v/>
      </c>
      <c r="E21" s="95">
        <f>SUMIFS(仕訳入力!$L:$L,仕訳入力!$K:$K,1,仕訳入力!$F:$F,1,仕訳入力!$G:$G,A21)-SUMIFS(仕訳入力!$M:$M,仕訳入力!$K:$K,1,仕訳入力!$F:$F,1,仕訳入力!$G:$G,A21)+SUMIFS(仕訳入力!$L:$L,仕訳入力!$K:$K,1,仕訳入力!$F:$F,4,仕訳入力!$G:$G,A21)-SUMIFS(仕訳入力!$M:$M,仕訳入力!$K:$K,1,仕訳入力!$F:$F,4,仕訳入力!$G:$G,A21)</f>
        <v>0</v>
      </c>
      <c r="F21" s="45" t="str">
        <f>IF(B21="","",VLOOKUP(B21,科目!$A$3:$B$81,2,FALSE))</f>
        <v/>
      </c>
      <c r="G21" s="97">
        <f>SUMIFS(仕訳入力!$M:$M,仕訳入力!$K:$K,1,仕訳入力!$F:$F,1,仕訳入力!$G:$G,B21)</f>
        <v>0</v>
      </c>
    </row>
    <row r="22" spans="1:7" ht="15.75" customHeight="1">
      <c r="A22" s="10"/>
      <c r="B22" s="10"/>
      <c r="C22" s="1">
        <v>16</v>
      </c>
      <c r="D22" s="45" t="str">
        <f>IF(A22="","",VLOOKUP(A22,科目!$A$3:$B$81,2,FALSE))</f>
        <v/>
      </c>
      <c r="E22" s="95">
        <f>SUMIFS(仕訳入力!$L:$L,仕訳入力!$K:$K,1,仕訳入力!$F:$F,1,仕訳入力!$G:$G,A22)-SUMIFS(仕訳入力!$M:$M,仕訳入力!$K:$K,1,仕訳入力!$F:$F,1,仕訳入力!$G:$G,A22)+SUMIFS(仕訳入力!$L:$L,仕訳入力!$K:$K,1,仕訳入力!$F:$F,4,仕訳入力!$G:$G,A22)-SUMIFS(仕訳入力!$M:$M,仕訳入力!$K:$K,1,仕訳入力!$F:$F,4,仕訳入力!$G:$G,A22)</f>
        <v>0</v>
      </c>
      <c r="F22" s="45" t="str">
        <f>IF(B22="","",VLOOKUP(B22,科目!$A$3:$B$81,2,FALSE))</f>
        <v/>
      </c>
      <c r="G22" s="97">
        <f>SUMIFS(仕訳入力!$M:$M,仕訳入力!$K:$K,1,仕訳入力!$F:$F,1,仕訳入力!$G:$G,B22)</f>
        <v>0</v>
      </c>
    </row>
    <row r="23" spans="1:7" ht="15.75" customHeight="1">
      <c r="A23" s="10"/>
      <c r="B23" s="10"/>
      <c r="C23" s="1">
        <v>17</v>
      </c>
      <c r="D23" s="45" t="str">
        <f>IF(A23="","",VLOOKUP(A23,科目!$A$3:$B$81,2,FALSE))</f>
        <v/>
      </c>
      <c r="E23" s="95">
        <f>SUMIFS(仕訳入力!$L:$L,仕訳入力!$K:$K,1,仕訳入力!$F:$F,1,仕訳入力!$G:$G,A23)-SUMIFS(仕訳入力!$M:$M,仕訳入力!$K:$K,1,仕訳入力!$F:$F,1,仕訳入力!$G:$G,A23)+SUMIFS(仕訳入力!$L:$L,仕訳入力!$K:$K,1,仕訳入力!$F:$F,4,仕訳入力!$G:$G,A23)-SUMIFS(仕訳入力!$M:$M,仕訳入力!$K:$K,1,仕訳入力!$F:$F,4,仕訳入力!$G:$G,A23)</f>
        <v>0</v>
      </c>
      <c r="F23" s="45" t="str">
        <f>IF(B23="","",VLOOKUP(B23,科目!$A$3:$B$81,2,FALSE))</f>
        <v/>
      </c>
      <c r="G23" s="97">
        <f>SUMIFS(仕訳入力!$M:$M,仕訳入力!$K:$K,1,仕訳入力!$F:$F,1,仕訳入力!$G:$G,B23)</f>
        <v>0</v>
      </c>
    </row>
    <row r="24" spans="1:7" ht="15.75" customHeight="1">
      <c r="A24" s="10"/>
      <c r="B24" s="10"/>
      <c r="C24" s="1">
        <v>18</v>
      </c>
      <c r="D24" s="45" t="str">
        <f>IF(A24="","",VLOOKUP(A24,科目!$A$3:$B$81,2,FALSE))</f>
        <v/>
      </c>
      <c r="E24" s="95">
        <f>SUMIFS(仕訳入力!$L:$L,仕訳入力!$K:$K,1,仕訳入力!$F:$F,1,仕訳入力!$G:$G,A24)-SUMIFS(仕訳入力!$M:$M,仕訳入力!$K:$K,1,仕訳入力!$F:$F,1,仕訳入力!$G:$G,A24)+SUMIFS(仕訳入力!$L:$L,仕訳入力!$K:$K,1,仕訳入力!$F:$F,4,仕訳入力!$G:$G,A24)-SUMIFS(仕訳入力!$M:$M,仕訳入力!$K:$K,1,仕訳入力!$F:$F,4,仕訳入力!$G:$G,A24)</f>
        <v>0</v>
      </c>
      <c r="F24" s="45" t="str">
        <f>IF(B24="","",VLOOKUP(B24,科目!$A$3:$B$81,2,FALSE))</f>
        <v/>
      </c>
      <c r="G24" s="97">
        <f>SUMIFS(仕訳入力!$M:$M,仕訳入力!$K:$K,1,仕訳入力!$F:$F,1,仕訳入力!$G:$G,B24)</f>
        <v>0</v>
      </c>
    </row>
    <row r="25" spans="1:7" ht="15.75" customHeight="1">
      <c r="A25" s="10"/>
      <c r="B25" s="10"/>
      <c r="C25" s="1">
        <v>19</v>
      </c>
      <c r="D25" s="45" t="str">
        <f>IF(A25="","",VLOOKUP(A25,科目!$A$3:$B$81,2,FALSE))</f>
        <v/>
      </c>
      <c r="E25" s="95">
        <f>SUMIFS(仕訳入力!$L:$L,仕訳入力!$K:$K,1,仕訳入力!$F:$F,1,仕訳入力!$G:$G,A25)-SUMIFS(仕訳入力!$M:$M,仕訳入力!$K:$K,1,仕訳入力!$F:$F,1,仕訳入力!$G:$G,A25)+SUMIFS(仕訳入力!$L:$L,仕訳入力!$K:$K,1,仕訳入力!$F:$F,4,仕訳入力!$G:$G,A25)-SUMIFS(仕訳入力!$M:$M,仕訳入力!$K:$K,1,仕訳入力!$F:$F,4,仕訳入力!$G:$G,A25)</f>
        <v>0</v>
      </c>
      <c r="F25" s="45" t="str">
        <f>IF(B25="","",VLOOKUP(B25,科目!$A$3:$B$81,2,FALSE))</f>
        <v/>
      </c>
      <c r="G25" s="97">
        <f>SUMIFS(仕訳入力!$M:$M,仕訳入力!$K:$K,1,仕訳入力!$F:$F,1,仕訳入力!$G:$G,B25)</f>
        <v>0</v>
      </c>
    </row>
    <row r="26" spans="1:7" ht="15.75" customHeight="1">
      <c r="A26" s="10"/>
      <c r="B26" s="10">
        <v>99</v>
      </c>
      <c r="C26" s="1">
        <v>20</v>
      </c>
      <c r="D26" s="45" t="str">
        <f>IF(A26="","",VLOOKUP(A26,科目!$A$3:$B$81,2,FALSE))</f>
        <v/>
      </c>
      <c r="E26" s="95">
        <f>SUMIFS(仕訳入力!$L:$L,仕訳入力!$K:$K,1,仕訳入力!$F:$F,1,仕訳入力!$G:$G,A26)-SUMIFS(仕訳入力!$M:$M,仕訳入力!$K:$K,1,仕訳入力!$F:$F,1,仕訳入力!$G:$G,A26)+SUMIFS(仕訳入力!$L:$L,仕訳入力!$K:$K,1,仕訳入力!$F:$F,4,仕訳入力!$G:$G,A26)-SUMIFS(仕訳入力!$M:$M,仕訳入力!$K:$K,1,仕訳入力!$F:$F,4,仕訳入力!$G:$G,A26)</f>
        <v>0</v>
      </c>
      <c r="F26" s="45" t="str">
        <f>IF(B26="","",VLOOKUP(B26,科目!$A$3:$B$81,2,FALSE))</f>
        <v>前期繰越金</v>
      </c>
      <c r="G26" s="97">
        <f>SUMIFS(仕訳入力!$M:$M,仕訳入力!$K:$K,1,仕訳入力!$F:$F,1,仕訳入力!$G:$G,B26)</f>
        <v>0</v>
      </c>
    </row>
    <row r="27" spans="1:7" ht="15.75" customHeight="1">
      <c r="D27" s="48" t="s">
        <v>29</v>
      </c>
      <c r="E27" s="46">
        <f>SUM(E7:E26)</f>
        <v>0</v>
      </c>
      <c r="F27" s="48" t="s">
        <v>29</v>
      </c>
      <c r="G27" s="97">
        <f>SUM(G7:G26)</f>
        <v>0</v>
      </c>
    </row>
    <row r="28" spans="1:7" ht="15.75" customHeight="1" thickBot="1">
      <c r="D28" s="49" t="s">
        <v>24</v>
      </c>
      <c r="E28" s="50">
        <f>G27-E27</f>
        <v>0</v>
      </c>
      <c r="F28" s="51"/>
      <c r="G28" s="98"/>
    </row>
    <row r="29" spans="1:7" ht="15.75" customHeight="1" thickBot="1">
      <c r="D29" s="53" t="s">
        <v>27</v>
      </c>
      <c r="E29" s="54">
        <f>E27+E28</f>
        <v>0</v>
      </c>
      <c r="F29" s="53" t="s">
        <v>27</v>
      </c>
      <c r="G29" s="99">
        <f>G27</f>
        <v>0</v>
      </c>
    </row>
    <row r="30" spans="1:7" ht="18" customHeight="1" thickBot="1">
      <c r="A30" s="8" t="s">
        <v>43</v>
      </c>
      <c r="B30" s="8" t="s">
        <v>44</v>
      </c>
      <c r="D30" s="41" t="s">
        <v>25</v>
      </c>
      <c r="E30" s="42"/>
      <c r="F30" s="42"/>
      <c r="G30" s="43"/>
    </row>
    <row r="31" spans="1:7" ht="15.75" customHeight="1">
      <c r="A31" s="10"/>
      <c r="B31" s="10"/>
      <c r="C31" s="1">
        <v>1</v>
      </c>
      <c r="D31" s="44" t="str">
        <f>IF(A31="","",VLOOKUP(A31,科目!$A$3:$H$81,5,FALSE))</f>
        <v/>
      </c>
      <c r="E31" s="94">
        <f>SUMIFS(仕訳入力!$L:$L,仕訳入力!$K:$K,1,仕訳入力!$F:$F,2,仕訳入力!$G:$G,A31)</f>
        <v>0</v>
      </c>
      <c r="F31" s="44" t="str">
        <f>IF(B31="","",VLOOKUP(B31,科目!$A$3:$H$81,5,FALSE))</f>
        <v/>
      </c>
      <c r="G31" s="96">
        <f>SUMIFS(仕訳入力!$M:$M,仕訳入力!$K:$K,1,仕訳入力!$F:$F,2,仕訳入力!$G:$G,B31)</f>
        <v>0</v>
      </c>
    </row>
    <row r="32" spans="1:7" ht="15.75" customHeight="1">
      <c r="A32" s="10"/>
      <c r="B32" s="10"/>
      <c r="C32" s="1">
        <v>2</v>
      </c>
      <c r="D32" s="45" t="str">
        <f>IF(A32="","",VLOOKUP(A32,科目!$A$3:$H$81,5,FALSE))</f>
        <v/>
      </c>
      <c r="E32" s="95">
        <f>SUMIFS(仕訳入力!$L:$L,仕訳入力!$K:$K,1,仕訳入力!$F:$F,2,仕訳入力!$G:$G,A32)</f>
        <v>0</v>
      </c>
      <c r="F32" s="45" t="str">
        <f>IF(B32="","",VLOOKUP(B32,科目!$A$3:$H$81,5,FALSE))</f>
        <v/>
      </c>
      <c r="G32" s="97">
        <f>SUMIFS(仕訳入力!$M:$M,仕訳入力!$K:$K,1,仕訳入力!$F:$F,2,仕訳入力!$G:$G,B32)</f>
        <v>0</v>
      </c>
    </row>
    <row r="33" spans="1:7" ht="15.75" customHeight="1">
      <c r="A33" s="10"/>
      <c r="B33" s="10"/>
      <c r="C33" s="1">
        <v>3</v>
      </c>
      <c r="D33" s="45" t="str">
        <f>IF(A33="","",VLOOKUP(A33,科目!$A$3:$H$81,5,FALSE))</f>
        <v/>
      </c>
      <c r="E33" s="95">
        <f>SUMIFS(仕訳入力!$L:$L,仕訳入力!$K:$K,1,仕訳入力!$F:$F,2,仕訳入力!$G:$G,A33)</f>
        <v>0</v>
      </c>
      <c r="F33" s="45" t="str">
        <f>IF(B33="","",VLOOKUP(B33,科目!$A$3:$H$81,5,FALSE))</f>
        <v/>
      </c>
      <c r="G33" s="97">
        <f>SUMIFS(仕訳入力!$M:$M,仕訳入力!$K:$K,1,仕訳入力!$F:$F,2,仕訳入力!$G:$G,B33)</f>
        <v>0</v>
      </c>
    </row>
    <row r="34" spans="1:7" ht="15.75" customHeight="1">
      <c r="A34" s="10"/>
      <c r="B34" s="10"/>
      <c r="C34" s="1">
        <v>4</v>
      </c>
      <c r="D34" s="45" t="str">
        <f>IF(A34="","",VLOOKUP(A34,科目!$A$3:$H$81,5,FALSE))</f>
        <v/>
      </c>
      <c r="E34" s="95">
        <f>SUMIFS(仕訳入力!$L:$L,仕訳入力!$K:$K,1,仕訳入力!$F:$F,2,仕訳入力!$G:$G,A34)</f>
        <v>0</v>
      </c>
      <c r="F34" s="45" t="str">
        <f>IF(B34="","",VLOOKUP(B34,科目!$A$3:$H$81,5,FALSE))</f>
        <v/>
      </c>
      <c r="G34" s="97">
        <f>SUMIFS(仕訳入力!$M:$M,仕訳入力!$K:$K,1,仕訳入力!$F:$F,2,仕訳入力!$G:$G,B34)</f>
        <v>0</v>
      </c>
    </row>
    <row r="35" spans="1:7" ht="15.75" customHeight="1">
      <c r="A35" s="10"/>
      <c r="B35" s="10"/>
      <c r="C35" s="1">
        <v>5</v>
      </c>
      <c r="D35" s="45" t="str">
        <f>IF(A35="","",VLOOKUP(A35,科目!$A$3:$H$81,5,FALSE))</f>
        <v/>
      </c>
      <c r="E35" s="95">
        <f>SUMIFS(仕訳入力!$L:$L,仕訳入力!$K:$K,1,仕訳入力!$F:$F,2,仕訳入力!$G:$G,A35)</f>
        <v>0</v>
      </c>
      <c r="F35" s="45" t="str">
        <f>IF(B35="","",VLOOKUP(B35,科目!$A$3:$H$81,5,FALSE))</f>
        <v/>
      </c>
      <c r="G35" s="97">
        <f>SUMIFS(仕訳入力!$M:$M,仕訳入力!$K:$K,1,仕訳入力!$F:$F,2,仕訳入力!$G:$G,B35)</f>
        <v>0</v>
      </c>
    </row>
    <row r="36" spans="1:7" ht="15.75" customHeight="1">
      <c r="A36" s="10"/>
      <c r="B36" s="10"/>
      <c r="C36" s="1">
        <v>6</v>
      </c>
      <c r="D36" s="45" t="str">
        <f>IF(A36="","",VLOOKUP(A36,科目!$A$3:$H$81,5,FALSE))</f>
        <v/>
      </c>
      <c r="E36" s="95">
        <f>SUMIFS(仕訳入力!$L:$L,仕訳入力!$K:$K,1,仕訳入力!$F:$F,2,仕訳入力!$G:$G,A36)</f>
        <v>0</v>
      </c>
      <c r="F36" s="45" t="str">
        <f>IF(B36="","",VLOOKUP(B36,科目!$A$3:$H$81,5,FALSE))</f>
        <v/>
      </c>
      <c r="G36" s="97">
        <f>SUMIFS(仕訳入力!$M:$M,仕訳入力!$K:$K,1,仕訳入力!$F:$F,2,仕訳入力!$G:$G,B36)</f>
        <v>0</v>
      </c>
    </row>
    <row r="37" spans="1:7" ht="15.75" customHeight="1">
      <c r="A37" s="10"/>
      <c r="B37" s="10"/>
      <c r="C37" s="1">
        <v>7</v>
      </c>
      <c r="D37" s="45" t="str">
        <f>IF(A37="","",VLOOKUP(A37,科目!$A$3:$H$81,5,FALSE))</f>
        <v/>
      </c>
      <c r="E37" s="95">
        <f>SUMIFS(仕訳入力!$L:$L,仕訳入力!$K:$K,1,仕訳入力!$F:$F,2,仕訳入力!$G:$G,A37)</f>
        <v>0</v>
      </c>
      <c r="F37" s="45" t="str">
        <f>IF(B37="","",VLOOKUP(B37,科目!$A$3:$H$81,5,FALSE))</f>
        <v/>
      </c>
      <c r="G37" s="97">
        <f>SUMIFS(仕訳入力!$M:$M,仕訳入力!$K:$K,1,仕訳入力!$F:$F,2,仕訳入力!$G:$G,B37)</f>
        <v>0</v>
      </c>
    </row>
    <row r="38" spans="1:7" ht="15.75" customHeight="1">
      <c r="A38" s="10"/>
      <c r="B38" s="10">
        <v>99</v>
      </c>
      <c r="C38" s="1">
        <v>8</v>
      </c>
      <c r="D38" s="45" t="str">
        <f>IF(A38="","",VLOOKUP(A38,科目!$A$3:$H$81,5,FALSE))</f>
        <v/>
      </c>
      <c r="E38" s="95">
        <f>SUMIFS(仕訳入力!$L:$L,仕訳入力!$K:$K,1,仕訳入力!$F:$F,2,仕訳入力!$G:$G,A38)</f>
        <v>0</v>
      </c>
      <c r="F38" s="45" t="str">
        <f>IF(B38="","",VLOOKUP(B38,科目!$A$3:$H$81,5,FALSE))</f>
        <v>前期繰剰金</v>
      </c>
      <c r="G38" s="97">
        <f>SUMIFS(仕訳入力!$M:$M,仕訳入力!$K:$K,1,仕訳入力!$F:$F,2,仕訳入力!$G:$G,B38)</f>
        <v>0</v>
      </c>
    </row>
    <row r="39" spans="1:7" ht="15.75" customHeight="1">
      <c r="D39" s="48" t="s">
        <v>29</v>
      </c>
      <c r="E39" s="95">
        <f>SUM(E31:E38)</f>
        <v>0</v>
      </c>
      <c r="F39" s="48" t="s">
        <v>29</v>
      </c>
      <c r="G39" s="97">
        <f>SUM(G31:G38)</f>
        <v>0</v>
      </c>
    </row>
    <row r="40" spans="1:7" ht="15.75" customHeight="1" thickBot="1">
      <c r="D40" s="49" t="s">
        <v>24</v>
      </c>
      <c r="E40" s="122">
        <f>G39-E39</f>
        <v>0</v>
      </c>
      <c r="F40" s="56"/>
      <c r="G40" s="124"/>
    </row>
    <row r="41" spans="1:7" ht="15.75" customHeight="1" thickBot="1">
      <c r="D41" s="53" t="s">
        <v>26</v>
      </c>
      <c r="E41" s="123">
        <f>E39+E40</f>
        <v>0</v>
      </c>
      <c r="F41" s="53" t="s">
        <v>26</v>
      </c>
      <c r="G41" s="99">
        <f>G39</f>
        <v>0</v>
      </c>
    </row>
    <row r="42" spans="1:7" ht="18" customHeight="1" thickBot="1">
      <c r="A42" s="8" t="s">
        <v>43</v>
      </c>
      <c r="B42" s="8" t="s">
        <v>44</v>
      </c>
      <c r="D42" s="41" t="s">
        <v>109</v>
      </c>
      <c r="E42" s="42"/>
      <c r="F42" s="42"/>
      <c r="G42" s="43"/>
    </row>
    <row r="43" spans="1:7" ht="15.75" customHeight="1">
      <c r="A43" s="10"/>
      <c r="B43" s="10"/>
      <c r="C43" s="1">
        <v>1</v>
      </c>
      <c r="D43" s="44" t="str">
        <f>IF(A43="","",VLOOKUP(A43,科目!$A$3:$H$81,8,FALSE))</f>
        <v/>
      </c>
      <c r="E43" s="96">
        <f>SUMIFS(仕訳入力!$L:$L,仕訳入力!$K:$K,1,仕訳入力!$F:$F,3,仕訳入力!$G:$G,A43)</f>
        <v>0</v>
      </c>
      <c r="F43" s="44" t="str">
        <f>IF(B43="","",VLOOKUP(B43,科目!$A$3:$H$81,8,FALSE))</f>
        <v/>
      </c>
      <c r="G43" s="96">
        <f>SUMIFS(仕訳入力!$M:$M,仕訳入力!$K:$K,1,仕訳入力!$F:$F,3,仕訳入力!$G:$G,B43)</f>
        <v>0</v>
      </c>
    </row>
    <row r="44" spans="1:7" ht="15.75" customHeight="1">
      <c r="A44" s="10"/>
      <c r="B44" s="10"/>
      <c r="C44" s="1">
        <v>2</v>
      </c>
      <c r="D44" s="45" t="str">
        <f>IF(A44="","",VLOOKUP(A44,科目!$A$3:$H$81,8,FALSE))</f>
        <v/>
      </c>
      <c r="E44" s="97">
        <f>SUMIFS(仕訳入力!$L:$L,仕訳入力!$K:$K,1,仕訳入力!$F:$F,3,仕訳入力!$G:$G,A44)</f>
        <v>0</v>
      </c>
      <c r="F44" s="45" t="str">
        <f>IF(B44="","",VLOOKUP(B44,科目!$A$3:$H$81,8,FALSE))</f>
        <v/>
      </c>
      <c r="G44" s="97">
        <f>SUMIFS(仕訳入力!$M:$M,仕訳入力!$K:$K,1,仕訳入力!$F:$F,3,仕訳入力!$G:$G,B44)</f>
        <v>0</v>
      </c>
    </row>
    <row r="45" spans="1:7" ht="15.75" customHeight="1">
      <c r="A45" s="10"/>
      <c r="B45" s="10"/>
      <c r="C45" s="1">
        <v>3</v>
      </c>
      <c r="D45" s="45" t="str">
        <f>IF(A45="","",VLOOKUP(A45,科目!$A$3:$H$81,8,FALSE))</f>
        <v/>
      </c>
      <c r="E45" s="97">
        <f>SUMIFS(仕訳入力!$L:$L,仕訳入力!$K:$K,1,仕訳入力!$F:$F,3,仕訳入力!$G:$G,A45)</f>
        <v>0</v>
      </c>
      <c r="F45" s="45" t="str">
        <f>IF(B45="","",VLOOKUP(B45,科目!$A$3:$H$81,8,FALSE))</f>
        <v/>
      </c>
      <c r="G45" s="97">
        <f>SUMIFS(仕訳入力!$M:$M,仕訳入力!$K:$K,1,仕訳入力!$F:$F,3,仕訳入力!$G:$G,B45)</f>
        <v>0</v>
      </c>
    </row>
    <row r="46" spans="1:7" ht="15.75" customHeight="1">
      <c r="A46" s="10"/>
      <c r="B46" s="10"/>
      <c r="C46" s="1">
        <v>4</v>
      </c>
      <c r="D46" s="45" t="str">
        <f>IF(A46="","",VLOOKUP(A46,科目!$A$3:$H$81,8,FALSE))</f>
        <v/>
      </c>
      <c r="E46" s="97">
        <f>SUMIFS(仕訳入力!$L:$L,仕訳入力!$K:$K,1,仕訳入力!$F:$F,3,仕訳入力!$G:$G,A46)</f>
        <v>0</v>
      </c>
      <c r="F46" s="45" t="str">
        <f>IF(B46="","",VLOOKUP(B46,科目!$A$3:$H$81,8,FALSE))</f>
        <v/>
      </c>
      <c r="G46" s="97">
        <f>SUMIFS(仕訳入力!$M:$M,仕訳入力!$K:$K,1,仕訳入力!$F:$F,3,仕訳入力!$G:$G,B46)</f>
        <v>0</v>
      </c>
    </row>
    <row r="47" spans="1:7" ht="15.75" customHeight="1">
      <c r="A47" s="10"/>
      <c r="B47" s="10">
        <v>99</v>
      </c>
      <c r="C47" s="1">
        <v>5</v>
      </c>
      <c r="D47" s="45" t="str">
        <f>IF(A47="","",VLOOKUP(A47,科目!$A$3:$H$81,8,FALSE))</f>
        <v/>
      </c>
      <c r="E47" s="97">
        <f>SUMIFS(仕訳入力!$L:$L,仕訳入力!$K:$K,1,仕訳入力!$F:$F,3,仕訳入力!$G:$G,A47)</f>
        <v>0</v>
      </c>
      <c r="F47" s="45" t="str">
        <f>IF(B47="","",VLOOKUP(B47,科目!$A$3:$H$81,8,FALSE))</f>
        <v>前期繰剰金</v>
      </c>
      <c r="G47" s="97">
        <f>SUMIFS(仕訳入力!$M:$M,仕訳入力!$K:$K,1,仕訳入力!$F:$F,3,仕訳入力!$G:$G,B47)</f>
        <v>0</v>
      </c>
    </row>
    <row r="48" spans="1:7" ht="15.75" customHeight="1">
      <c r="D48" s="48" t="s">
        <v>29</v>
      </c>
      <c r="E48" s="97">
        <f>SUM(E43:E47)</f>
        <v>0</v>
      </c>
      <c r="F48" s="48" t="s">
        <v>29</v>
      </c>
      <c r="G48" s="97">
        <f>SUM(G43:G47)</f>
        <v>0</v>
      </c>
    </row>
    <row r="49" spans="3:8" ht="15.75" customHeight="1" thickBot="1">
      <c r="D49" s="49" t="s">
        <v>24</v>
      </c>
      <c r="E49" s="122">
        <f>G48-E48</f>
        <v>0</v>
      </c>
      <c r="F49" s="56"/>
      <c r="G49" s="124"/>
    </row>
    <row r="50" spans="3:8" ht="15.75" customHeight="1" thickBot="1">
      <c r="D50" s="53" t="s">
        <v>111</v>
      </c>
      <c r="E50" s="123">
        <f>E48+E49</f>
        <v>0</v>
      </c>
      <c r="F50" s="53" t="s">
        <v>111</v>
      </c>
      <c r="G50" s="99">
        <f>G48</f>
        <v>0</v>
      </c>
    </row>
    <row r="51" spans="3:8" ht="24" customHeight="1" thickBot="1">
      <c r="D51" s="57" t="s">
        <v>28</v>
      </c>
      <c r="E51" s="123">
        <f>E29+E50+E41</f>
        <v>0</v>
      </c>
      <c r="F51" s="57" t="s">
        <v>28</v>
      </c>
      <c r="G51" s="99">
        <f>G29+G50+G41</f>
        <v>0</v>
      </c>
    </row>
    <row r="52" spans="3:8" ht="8.25" customHeight="1">
      <c r="D52" s="357" t="s">
        <v>134</v>
      </c>
      <c r="E52" s="357"/>
      <c r="F52" s="357"/>
      <c r="G52" s="324"/>
    </row>
    <row r="53" spans="3:8" ht="24.75" customHeight="1" thickBot="1">
      <c r="D53" s="356"/>
      <c r="E53" s="356"/>
      <c r="F53" s="356"/>
      <c r="G53" s="323"/>
      <c r="H53" s="9"/>
    </row>
    <row r="54" spans="3:8" ht="16.149999999999999" customHeight="1" thickBot="1">
      <c r="D54" s="352" t="s">
        <v>30</v>
      </c>
      <c r="E54" s="353"/>
      <c r="F54" s="352" t="s">
        <v>31</v>
      </c>
      <c r="G54" s="354"/>
      <c r="H54" s="8"/>
    </row>
    <row r="55" spans="3:8" ht="16.149999999999999" customHeight="1" thickBot="1">
      <c r="D55" s="38" t="s">
        <v>22</v>
      </c>
      <c r="E55" s="39" t="s">
        <v>23</v>
      </c>
      <c r="F55" s="38" t="s">
        <v>22</v>
      </c>
      <c r="G55" s="40" t="s">
        <v>23</v>
      </c>
      <c r="H55" s="8"/>
    </row>
    <row r="56" spans="3:8" ht="15.75" customHeight="1">
      <c r="C56" s="1">
        <v>1</v>
      </c>
      <c r="D56" s="59" t="s">
        <v>2</v>
      </c>
      <c r="E56" s="60"/>
      <c r="F56" s="59"/>
      <c r="G56" s="61"/>
    </row>
    <row r="57" spans="3:8" ht="15.75" customHeight="1">
      <c r="C57" s="1">
        <v>2</v>
      </c>
      <c r="D57" s="62" t="s">
        <v>56</v>
      </c>
      <c r="E57" s="63"/>
      <c r="F57" s="62"/>
      <c r="G57" s="64"/>
    </row>
    <row r="58" spans="3:8" ht="15.75" customHeight="1">
      <c r="C58" s="1">
        <v>3</v>
      </c>
      <c r="D58" s="62" t="s">
        <v>57</v>
      </c>
      <c r="E58" s="63"/>
      <c r="F58" s="62"/>
      <c r="G58" s="64"/>
    </row>
    <row r="59" spans="3:8" ht="15.75" customHeight="1">
      <c r="C59" s="1">
        <v>4</v>
      </c>
      <c r="D59" s="62" t="s">
        <v>58</v>
      </c>
      <c r="E59" s="63"/>
      <c r="F59" s="45" t="s">
        <v>64</v>
      </c>
      <c r="G59" s="47">
        <f>E28</f>
        <v>0</v>
      </c>
    </row>
    <row r="60" spans="3:8" ht="15.75" customHeight="1">
      <c r="C60" s="1">
        <v>5</v>
      </c>
      <c r="D60" s="62" t="s">
        <v>59</v>
      </c>
      <c r="E60" s="63"/>
      <c r="F60" s="45" t="s">
        <v>112</v>
      </c>
      <c r="G60" s="47">
        <f>E40</f>
        <v>0</v>
      </c>
    </row>
    <row r="61" spans="3:8" ht="15.75" customHeight="1" thickBot="1">
      <c r="C61" s="1">
        <v>6</v>
      </c>
      <c r="D61" s="65" t="s">
        <v>60</v>
      </c>
      <c r="E61" s="66"/>
      <c r="F61" s="67" t="s">
        <v>113</v>
      </c>
      <c r="G61" s="52">
        <f>E49</f>
        <v>0</v>
      </c>
    </row>
    <row r="62" spans="3:8" ht="24" customHeight="1" thickBot="1">
      <c r="D62" s="57" t="s">
        <v>28</v>
      </c>
      <c r="E62" s="54">
        <f>SUM(E56:E61)</f>
        <v>0</v>
      </c>
      <c r="F62" s="57" t="s">
        <v>28</v>
      </c>
      <c r="G62" s="55">
        <f>SUM(G56:G61)</f>
        <v>0</v>
      </c>
    </row>
  </sheetData>
  <sheetProtection sheet="1" selectLockedCells="1"/>
  <mergeCells count="8">
    <mergeCell ref="I1:Q2"/>
    <mergeCell ref="D1:G1"/>
    <mergeCell ref="D54:E54"/>
    <mergeCell ref="F54:G54"/>
    <mergeCell ref="D2:F3"/>
    <mergeCell ref="D52:F53"/>
    <mergeCell ref="D4:E4"/>
    <mergeCell ref="F4:G4"/>
  </mergeCells>
  <phoneticPr fontId="1"/>
  <dataValidations count="1">
    <dataValidation imeMode="on" allowBlank="1" showInputMessage="1" showErrorMessage="1" sqref="D56:D61 F56:F58" xr:uid="{FA9DF865-B821-423E-BDFF-C8EC9711C679}"/>
  </dataValidations>
  <printOptions horizontalCentered="1"/>
  <pageMargins left="0.59055118110236227" right="0.59055118110236227" top="0.59055118110236227" bottom="0.59055118110236227" header="0" footer="0"/>
  <pageSetup paperSize="9" scale="75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0376B-8EF1-4A03-88EA-71CF6FF17DC3}">
  <dimension ref="B1:K55"/>
  <sheetViews>
    <sheetView showGridLines="0" workbookViewId="0">
      <selection activeCell="B5" sqref="B5"/>
    </sheetView>
  </sheetViews>
  <sheetFormatPr defaultColWidth="8.75" defaultRowHeight="18.75"/>
  <cols>
    <col min="1" max="1" width="4.5" style="1" customWidth="1"/>
    <col min="2" max="2" width="5" style="1" customWidth="1"/>
    <col min="3" max="3" width="2" style="1" customWidth="1"/>
    <col min="4" max="4" width="27" style="1" customWidth="1"/>
    <col min="5" max="5" width="2" style="1" customWidth="1"/>
    <col min="6" max="8" width="24.75" style="1" customWidth="1"/>
    <col min="9" max="9" width="5" style="1" customWidth="1"/>
    <col min="10" max="11" width="11.5" style="1" customWidth="1"/>
    <col min="12" max="16384" width="8.75" style="1"/>
  </cols>
  <sheetData>
    <row r="1" spans="2:11" ht="25.5">
      <c r="B1" s="351" t="str">
        <f>IF(マスタ!B1="","",マスタ!B1)&amp;"　運営費"</f>
        <v>　運営費</v>
      </c>
      <c r="C1" s="351"/>
      <c r="D1" s="351"/>
      <c r="E1" s="351"/>
      <c r="F1" s="351"/>
      <c r="G1" s="351"/>
      <c r="H1" s="351"/>
      <c r="K1" s="168" t="s">
        <v>127</v>
      </c>
    </row>
    <row r="2" spans="2:11" ht="18" customHeight="1">
      <c r="B2" s="68"/>
      <c r="C2" s="68"/>
      <c r="D2" s="68"/>
      <c r="E2" s="68"/>
      <c r="F2" s="359" t="s">
        <v>49</v>
      </c>
      <c r="G2" s="359"/>
      <c r="H2" s="69" t="str">
        <f>TEXT(K2,"自 　yyyy 年 mm 月 dd 日")</f>
        <v>自  1900 年 01 月 00 日</v>
      </c>
      <c r="J2" s="287" t="s">
        <v>125</v>
      </c>
      <c r="K2" s="286">
        <f>財政報告書!I3</f>
        <v>0</v>
      </c>
    </row>
    <row r="3" spans="2:11" ht="18" customHeight="1" thickBot="1">
      <c r="B3" s="58"/>
      <c r="C3" s="58"/>
      <c r="D3" s="58"/>
      <c r="E3" s="58"/>
      <c r="F3" s="359"/>
      <c r="G3" s="359"/>
      <c r="H3" s="69" t="str">
        <f>TEXT(K3,"至 　yyyy 年 mm 月 dd 日")</f>
        <v>至  1900 年 01 月 00 日</v>
      </c>
      <c r="J3" s="287" t="s">
        <v>126</v>
      </c>
      <c r="K3" s="286">
        <f>財政報告書!K3</f>
        <v>0</v>
      </c>
    </row>
    <row r="4" spans="2:11" ht="18" customHeight="1" thickBot="1">
      <c r="B4" s="352" t="s">
        <v>34</v>
      </c>
      <c r="C4" s="358"/>
      <c r="D4" s="358"/>
      <c r="E4" s="358"/>
      <c r="F4" s="70" t="s">
        <v>32</v>
      </c>
      <c r="G4" s="39" t="s">
        <v>33</v>
      </c>
      <c r="H4" s="40" t="s">
        <v>54</v>
      </c>
    </row>
    <row r="5" spans="2:11" ht="18" customHeight="1">
      <c r="B5" s="71">
        <v>1</v>
      </c>
      <c r="C5" s="72"/>
      <c r="D5" s="100">
        <f>VLOOKUP(B5,科目!$A:$H,2,FALSE)</f>
        <v>0</v>
      </c>
      <c r="E5" s="73"/>
      <c r="F5" s="125">
        <f>SUMIFS(仕訳入力!L:L,仕訳入力!K:K,1,仕訳入力!F:F,1,仕訳入力!G:G,B5)</f>
        <v>0</v>
      </c>
      <c r="G5" s="126">
        <f>SUMIFS(仕訳入力!M:M,仕訳入力!K:K,1,仕訳入力!F:F,1,仕訳入力!G:G,B5)</f>
        <v>0</v>
      </c>
      <c r="H5" s="127">
        <f>IF(D5="","",F5-G5)</f>
        <v>0</v>
      </c>
    </row>
    <row r="6" spans="2:11" ht="18" customHeight="1">
      <c r="B6" s="74">
        <v>2</v>
      </c>
      <c r="C6" s="75"/>
      <c r="D6" s="101">
        <f>VLOOKUP(B6,科目!$A:$H,2,FALSE)</f>
        <v>0</v>
      </c>
      <c r="E6" s="76"/>
      <c r="F6" s="128">
        <f>SUMIFS(仕訳入力!L:L,仕訳入力!K:K,1,仕訳入力!F:F,1,仕訳入力!G:G,B6)</f>
        <v>0</v>
      </c>
      <c r="G6" s="95">
        <f>SUMIFS(仕訳入力!M:M,仕訳入力!K:K,1,仕訳入力!F:F,1,仕訳入力!G:G,B6)</f>
        <v>0</v>
      </c>
      <c r="H6" s="97">
        <f t="shared" ref="H6:H54" si="0">IF(D6="","",F6-G6)</f>
        <v>0</v>
      </c>
      <c r="I6" s="6"/>
      <c r="J6" s="6"/>
    </row>
    <row r="7" spans="2:11" ht="18" customHeight="1">
      <c r="B7" s="74">
        <v>3</v>
      </c>
      <c r="C7" s="75"/>
      <c r="D7" s="101">
        <f>VLOOKUP(B7,科目!$A:$H,2,FALSE)</f>
        <v>0</v>
      </c>
      <c r="E7" s="76"/>
      <c r="F7" s="128">
        <f>SUMIFS(仕訳入力!L:L,仕訳入力!K:K,1,仕訳入力!F:F,1,仕訳入力!G:G,B7)</f>
        <v>0</v>
      </c>
      <c r="G7" s="95">
        <f>SUMIFS(仕訳入力!M:M,仕訳入力!K:K,1,仕訳入力!F:F,1,仕訳入力!G:G,B7)</f>
        <v>0</v>
      </c>
      <c r="H7" s="97">
        <f t="shared" si="0"/>
        <v>0</v>
      </c>
      <c r="I7" s="6"/>
      <c r="J7" s="6"/>
    </row>
    <row r="8" spans="2:11" ht="18" customHeight="1">
      <c r="B8" s="74">
        <v>4</v>
      </c>
      <c r="C8" s="75"/>
      <c r="D8" s="101">
        <f>VLOOKUP(B8,科目!$A:$H,2,FALSE)</f>
        <v>0</v>
      </c>
      <c r="E8" s="76"/>
      <c r="F8" s="128">
        <f>SUMIFS(仕訳入力!L:L,仕訳入力!K:K,1,仕訳入力!F:F,1,仕訳入力!G:G,B8)</f>
        <v>0</v>
      </c>
      <c r="G8" s="95">
        <f>SUMIFS(仕訳入力!M:M,仕訳入力!K:K,1,仕訳入力!F:F,1,仕訳入力!G:G,B8)</f>
        <v>0</v>
      </c>
      <c r="H8" s="97">
        <f t="shared" si="0"/>
        <v>0</v>
      </c>
      <c r="I8" s="6"/>
      <c r="J8" s="6"/>
    </row>
    <row r="9" spans="2:11" ht="18" customHeight="1">
      <c r="B9" s="74">
        <v>5</v>
      </c>
      <c r="C9" s="75"/>
      <c r="D9" s="101">
        <f>VLOOKUP(B9,科目!$A:$H,2,FALSE)</f>
        <v>0</v>
      </c>
      <c r="E9" s="76"/>
      <c r="F9" s="128">
        <f>SUMIFS(仕訳入力!L:L,仕訳入力!K:K,1,仕訳入力!F:F,1,仕訳入力!G:G,B9)</f>
        <v>0</v>
      </c>
      <c r="G9" s="95">
        <f>SUMIFS(仕訳入力!M:M,仕訳入力!K:K,1,仕訳入力!F:F,1,仕訳入力!G:G,B9)</f>
        <v>0</v>
      </c>
      <c r="H9" s="97">
        <f t="shared" si="0"/>
        <v>0</v>
      </c>
      <c r="I9" s="6"/>
      <c r="J9" s="6"/>
    </row>
    <row r="10" spans="2:11" ht="18" customHeight="1">
      <c r="B10" s="74">
        <v>6</v>
      </c>
      <c r="C10" s="75"/>
      <c r="D10" s="101">
        <f>VLOOKUP(B10,科目!$A:$H,2,FALSE)</f>
        <v>0</v>
      </c>
      <c r="E10" s="76"/>
      <c r="F10" s="128">
        <f>SUMIFS(仕訳入力!L:L,仕訳入力!K:K,1,仕訳入力!F:F,1,仕訳入力!G:G,B10)</f>
        <v>0</v>
      </c>
      <c r="G10" s="95">
        <f>SUMIFS(仕訳入力!M:M,仕訳入力!K:K,1,仕訳入力!F:F,1,仕訳入力!G:G,B10)</f>
        <v>0</v>
      </c>
      <c r="H10" s="97">
        <f t="shared" si="0"/>
        <v>0</v>
      </c>
      <c r="I10" s="6"/>
      <c r="J10" s="6"/>
    </row>
    <row r="11" spans="2:11" ht="18" customHeight="1">
      <c r="B11" s="74">
        <v>7</v>
      </c>
      <c r="C11" s="75"/>
      <c r="D11" s="101">
        <f>VLOOKUP(B11,科目!$A:$H,2,FALSE)</f>
        <v>0</v>
      </c>
      <c r="E11" s="76"/>
      <c r="F11" s="128">
        <f>SUMIFS(仕訳入力!L:L,仕訳入力!K:K,1,仕訳入力!F:F,1,仕訳入力!G:G,B11)</f>
        <v>0</v>
      </c>
      <c r="G11" s="95">
        <f>SUMIFS(仕訳入力!M:M,仕訳入力!K:K,1,仕訳入力!F:F,1,仕訳入力!G:G,B11)</f>
        <v>0</v>
      </c>
      <c r="H11" s="97">
        <f t="shared" si="0"/>
        <v>0</v>
      </c>
      <c r="I11" s="6"/>
      <c r="J11" s="6"/>
    </row>
    <row r="12" spans="2:11" ht="18" customHeight="1">
      <c r="B12" s="74">
        <v>8</v>
      </c>
      <c r="C12" s="75"/>
      <c r="D12" s="101">
        <f>VLOOKUP(B12,科目!$A:$H,2,FALSE)</f>
        <v>0</v>
      </c>
      <c r="E12" s="76"/>
      <c r="F12" s="128">
        <f>SUMIFS(仕訳入力!L:L,仕訳入力!K:K,1,仕訳入力!F:F,1,仕訳入力!G:G,B12)</f>
        <v>0</v>
      </c>
      <c r="G12" s="95">
        <f>SUMIFS(仕訳入力!M:M,仕訳入力!K:K,1,仕訳入力!F:F,1,仕訳入力!G:G,B12)</f>
        <v>0</v>
      </c>
      <c r="H12" s="97">
        <f t="shared" si="0"/>
        <v>0</v>
      </c>
      <c r="I12" s="6"/>
      <c r="J12" s="6"/>
    </row>
    <row r="13" spans="2:11" ht="18" customHeight="1">
      <c r="B13" s="74">
        <v>9</v>
      </c>
      <c r="C13" s="75"/>
      <c r="D13" s="101">
        <f>VLOOKUP(B13,科目!$A:$H,2,FALSE)</f>
        <v>0</v>
      </c>
      <c r="E13" s="76"/>
      <c r="F13" s="128">
        <f>SUMIFS(仕訳入力!L:L,仕訳入力!K:K,1,仕訳入力!F:F,1,仕訳入力!G:G,B13)</f>
        <v>0</v>
      </c>
      <c r="G13" s="95">
        <f>SUMIFS(仕訳入力!M:M,仕訳入力!K:K,1,仕訳入力!F:F,1,仕訳入力!G:G,B13)</f>
        <v>0</v>
      </c>
      <c r="H13" s="97">
        <f t="shared" si="0"/>
        <v>0</v>
      </c>
      <c r="I13" s="6"/>
      <c r="J13" s="6"/>
    </row>
    <row r="14" spans="2:11" ht="18" customHeight="1">
      <c r="B14" s="74">
        <v>10</v>
      </c>
      <c r="C14" s="75"/>
      <c r="D14" s="101">
        <f>VLOOKUP(B14,科目!$A:$H,2,FALSE)</f>
        <v>0</v>
      </c>
      <c r="E14" s="76"/>
      <c r="F14" s="128">
        <f>SUMIFS(仕訳入力!L:L,仕訳入力!K:K,1,仕訳入力!F:F,1,仕訳入力!G:G,B14)</f>
        <v>0</v>
      </c>
      <c r="G14" s="95">
        <f>SUMIFS(仕訳入力!M:M,仕訳入力!K:K,1,仕訳入力!F:F,1,仕訳入力!G:G,B14)</f>
        <v>0</v>
      </c>
      <c r="H14" s="97">
        <f t="shared" si="0"/>
        <v>0</v>
      </c>
      <c r="I14" s="6"/>
      <c r="J14" s="6"/>
    </row>
    <row r="15" spans="2:11" ht="18" customHeight="1">
      <c r="B15" s="74">
        <v>11</v>
      </c>
      <c r="C15" s="75"/>
      <c r="D15" s="101">
        <f>VLOOKUP(B15,科目!$A:$H,2,FALSE)</f>
        <v>0</v>
      </c>
      <c r="E15" s="76"/>
      <c r="F15" s="128">
        <f>SUMIFS(仕訳入力!L:L,仕訳入力!K:K,1,仕訳入力!F:F,1,仕訳入力!G:G,B15)</f>
        <v>0</v>
      </c>
      <c r="G15" s="95">
        <f>SUMIFS(仕訳入力!M:M,仕訳入力!K:K,1,仕訳入力!F:F,1,仕訳入力!G:G,B15)</f>
        <v>0</v>
      </c>
      <c r="H15" s="97">
        <f t="shared" si="0"/>
        <v>0</v>
      </c>
      <c r="I15" s="6"/>
      <c r="J15" s="6"/>
    </row>
    <row r="16" spans="2:11" ht="18" customHeight="1">
      <c r="B16" s="74">
        <v>12</v>
      </c>
      <c r="C16" s="75"/>
      <c r="D16" s="101">
        <f>VLOOKUP(B16,科目!$A:$H,2,FALSE)</f>
        <v>0</v>
      </c>
      <c r="E16" s="76"/>
      <c r="F16" s="128">
        <f>SUMIFS(仕訳入力!L:L,仕訳入力!K:K,1,仕訳入力!F:F,1,仕訳入力!G:G,B16)</f>
        <v>0</v>
      </c>
      <c r="G16" s="95">
        <f>SUMIFS(仕訳入力!M:M,仕訳入力!K:K,1,仕訳入力!F:F,1,仕訳入力!G:G,B16)</f>
        <v>0</v>
      </c>
      <c r="H16" s="97">
        <f t="shared" si="0"/>
        <v>0</v>
      </c>
      <c r="I16" s="6"/>
      <c r="J16" s="6"/>
    </row>
    <row r="17" spans="2:10" ht="18" customHeight="1">
      <c r="B17" s="74">
        <v>13</v>
      </c>
      <c r="C17" s="75"/>
      <c r="D17" s="101">
        <f>VLOOKUP(B17,科目!$A:$H,2,FALSE)</f>
        <v>0</v>
      </c>
      <c r="E17" s="76"/>
      <c r="F17" s="128">
        <f>SUMIFS(仕訳入力!L:L,仕訳入力!K:K,1,仕訳入力!F:F,1,仕訳入力!G:G,B17)</f>
        <v>0</v>
      </c>
      <c r="G17" s="95">
        <f>SUMIFS(仕訳入力!M:M,仕訳入力!K:K,1,仕訳入力!F:F,1,仕訳入力!G:G,B17)</f>
        <v>0</v>
      </c>
      <c r="H17" s="97">
        <f t="shared" si="0"/>
        <v>0</v>
      </c>
      <c r="I17" s="6"/>
      <c r="J17" s="6"/>
    </row>
    <row r="18" spans="2:10" ht="18" customHeight="1">
      <c r="B18" s="74">
        <v>14</v>
      </c>
      <c r="C18" s="75"/>
      <c r="D18" s="101">
        <f>VLOOKUP(B18,科目!$A:$H,2,FALSE)</f>
        <v>0</v>
      </c>
      <c r="E18" s="76"/>
      <c r="F18" s="128">
        <f>SUMIFS(仕訳入力!L:L,仕訳入力!K:K,1,仕訳入力!F:F,1,仕訳入力!G:G,B18)</f>
        <v>0</v>
      </c>
      <c r="G18" s="95">
        <f>SUMIFS(仕訳入力!M:M,仕訳入力!K:K,1,仕訳入力!F:F,1,仕訳入力!G:G,B18)</f>
        <v>0</v>
      </c>
      <c r="H18" s="97">
        <f t="shared" si="0"/>
        <v>0</v>
      </c>
      <c r="I18" s="6"/>
      <c r="J18" s="6"/>
    </row>
    <row r="19" spans="2:10" ht="18" customHeight="1">
      <c r="B19" s="74">
        <v>15</v>
      </c>
      <c r="C19" s="75"/>
      <c r="D19" s="101">
        <f>VLOOKUP(B19,科目!$A:$H,2,FALSE)</f>
        <v>0</v>
      </c>
      <c r="E19" s="76"/>
      <c r="F19" s="128">
        <f>SUMIFS(仕訳入力!L:L,仕訳入力!K:K,1,仕訳入力!F:F,1,仕訳入力!G:G,B19)</f>
        <v>0</v>
      </c>
      <c r="G19" s="95">
        <f>SUMIFS(仕訳入力!M:M,仕訳入力!K:K,1,仕訳入力!F:F,1,仕訳入力!G:G,B19)</f>
        <v>0</v>
      </c>
      <c r="H19" s="97">
        <f t="shared" si="0"/>
        <v>0</v>
      </c>
      <c r="I19" s="6"/>
      <c r="J19" s="6"/>
    </row>
    <row r="20" spans="2:10" ht="18" customHeight="1">
      <c r="B20" s="74">
        <v>16</v>
      </c>
      <c r="C20" s="75"/>
      <c r="D20" s="101">
        <f>VLOOKUP(B20,科目!$A:$H,2,FALSE)</f>
        <v>0</v>
      </c>
      <c r="E20" s="76"/>
      <c r="F20" s="128">
        <f>SUMIFS(仕訳入力!L:L,仕訳入力!K:K,1,仕訳入力!F:F,1,仕訳入力!G:G,B20)</f>
        <v>0</v>
      </c>
      <c r="G20" s="95">
        <f>SUMIFS(仕訳入力!M:M,仕訳入力!K:K,1,仕訳入力!F:F,1,仕訳入力!G:G,B20)</f>
        <v>0</v>
      </c>
      <c r="H20" s="97">
        <f t="shared" si="0"/>
        <v>0</v>
      </c>
      <c r="I20" s="6"/>
      <c r="J20" s="6"/>
    </row>
    <row r="21" spans="2:10" ht="18" customHeight="1">
      <c r="B21" s="74">
        <v>17</v>
      </c>
      <c r="C21" s="75"/>
      <c r="D21" s="101">
        <f>VLOOKUP(B21,科目!$A:$H,2,FALSE)</f>
        <v>0</v>
      </c>
      <c r="E21" s="76"/>
      <c r="F21" s="128">
        <f>SUMIFS(仕訳入力!L:L,仕訳入力!K:K,1,仕訳入力!F:F,1,仕訳入力!G:G,B21)</f>
        <v>0</v>
      </c>
      <c r="G21" s="95">
        <f>SUMIFS(仕訳入力!M:M,仕訳入力!K:K,1,仕訳入力!F:F,1,仕訳入力!G:G,B21)</f>
        <v>0</v>
      </c>
      <c r="H21" s="97">
        <f t="shared" si="0"/>
        <v>0</v>
      </c>
      <c r="I21" s="6"/>
      <c r="J21" s="6"/>
    </row>
    <row r="22" spans="2:10" ht="18" customHeight="1">
      <c r="B22" s="74">
        <v>18</v>
      </c>
      <c r="C22" s="75"/>
      <c r="D22" s="101">
        <f>VLOOKUP(B22,科目!$A:$H,2,FALSE)</f>
        <v>0</v>
      </c>
      <c r="E22" s="76"/>
      <c r="F22" s="128">
        <f>SUMIFS(仕訳入力!L:L,仕訳入力!K:K,1,仕訳入力!F:F,1,仕訳入力!G:G,B22)</f>
        <v>0</v>
      </c>
      <c r="G22" s="95">
        <f>SUMIFS(仕訳入力!M:M,仕訳入力!K:K,1,仕訳入力!F:F,1,仕訳入力!G:G,B22)</f>
        <v>0</v>
      </c>
      <c r="H22" s="97">
        <f t="shared" si="0"/>
        <v>0</v>
      </c>
      <c r="I22" s="6"/>
      <c r="J22" s="6"/>
    </row>
    <row r="23" spans="2:10" ht="18" customHeight="1">
      <c r="B23" s="74">
        <v>19</v>
      </c>
      <c r="C23" s="75"/>
      <c r="D23" s="101">
        <f>VLOOKUP(B23,科目!$A:$H,2,FALSE)</f>
        <v>0</v>
      </c>
      <c r="E23" s="76"/>
      <c r="F23" s="128">
        <f>SUMIFS(仕訳入力!L:L,仕訳入力!K:K,1,仕訳入力!F:F,1,仕訳入力!G:G,B23)</f>
        <v>0</v>
      </c>
      <c r="G23" s="95">
        <f>SUMIFS(仕訳入力!M:M,仕訳入力!K:K,1,仕訳入力!F:F,1,仕訳入力!G:G,B23)</f>
        <v>0</v>
      </c>
      <c r="H23" s="97">
        <f t="shared" si="0"/>
        <v>0</v>
      </c>
      <c r="I23" s="6"/>
      <c r="J23" s="6"/>
    </row>
    <row r="24" spans="2:10" ht="18" customHeight="1">
      <c r="B24" s="74">
        <v>20</v>
      </c>
      <c r="C24" s="75"/>
      <c r="D24" s="101">
        <f>VLOOKUP(B24,科目!$A:$H,2,FALSE)</f>
        <v>0</v>
      </c>
      <c r="E24" s="76"/>
      <c r="F24" s="128">
        <f>SUMIFS(仕訳入力!L:L,仕訳入力!K:K,1,仕訳入力!F:F,1,仕訳入力!G:G,B24)</f>
        <v>0</v>
      </c>
      <c r="G24" s="95">
        <f>SUMIFS(仕訳入力!M:M,仕訳入力!K:K,1,仕訳入力!F:F,1,仕訳入力!G:G,B24)</f>
        <v>0</v>
      </c>
      <c r="H24" s="97">
        <f t="shared" si="0"/>
        <v>0</v>
      </c>
      <c r="I24" s="6"/>
      <c r="J24" s="6"/>
    </row>
    <row r="25" spans="2:10" ht="18" customHeight="1">
      <c r="B25" s="74">
        <v>21</v>
      </c>
      <c r="C25" s="75"/>
      <c r="D25" s="101">
        <f>VLOOKUP(B25,科目!$A:$H,2,FALSE)</f>
        <v>0</v>
      </c>
      <c r="E25" s="76"/>
      <c r="F25" s="128">
        <f>SUMIFS(仕訳入力!L:L,仕訳入力!K:K,1,仕訳入力!F:F,1,仕訳入力!G:G,B25)</f>
        <v>0</v>
      </c>
      <c r="G25" s="95">
        <f>SUMIFS(仕訳入力!M:M,仕訳入力!K:K,1,仕訳入力!F:F,1,仕訳入力!G:G,B25)</f>
        <v>0</v>
      </c>
      <c r="H25" s="97">
        <f t="shared" si="0"/>
        <v>0</v>
      </c>
      <c r="I25" s="6"/>
      <c r="J25" s="6"/>
    </row>
    <row r="26" spans="2:10" ht="18" customHeight="1">
      <c r="B26" s="74">
        <v>22</v>
      </c>
      <c r="C26" s="75"/>
      <c r="D26" s="101">
        <f>VLOOKUP(B26,科目!$A:$H,2,FALSE)</f>
        <v>0</v>
      </c>
      <c r="E26" s="76"/>
      <c r="F26" s="128">
        <f>SUMIFS(仕訳入力!L:L,仕訳入力!K:K,1,仕訳入力!F:F,1,仕訳入力!G:G,B26)</f>
        <v>0</v>
      </c>
      <c r="G26" s="95">
        <f>SUMIFS(仕訳入力!M:M,仕訳入力!K:K,1,仕訳入力!F:F,1,仕訳入力!G:G,B26)</f>
        <v>0</v>
      </c>
      <c r="H26" s="97">
        <f t="shared" si="0"/>
        <v>0</v>
      </c>
      <c r="I26" s="6"/>
      <c r="J26" s="6"/>
    </row>
    <row r="27" spans="2:10" ht="18" customHeight="1">
      <c r="B27" s="74">
        <v>23</v>
      </c>
      <c r="C27" s="75"/>
      <c r="D27" s="101">
        <f>VLOOKUP(B27,科目!$A:$H,2,FALSE)</f>
        <v>0</v>
      </c>
      <c r="E27" s="76"/>
      <c r="F27" s="128">
        <f>SUMIFS(仕訳入力!L:L,仕訳入力!K:K,1,仕訳入力!F:F,1,仕訳入力!G:G,B27)</f>
        <v>0</v>
      </c>
      <c r="G27" s="95">
        <f>SUMIFS(仕訳入力!M:M,仕訳入力!K:K,1,仕訳入力!F:F,1,仕訳入力!G:G,B27)</f>
        <v>0</v>
      </c>
      <c r="H27" s="97">
        <f t="shared" si="0"/>
        <v>0</v>
      </c>
      <c r="I27" s="6"/>
      <c r="J27" s="6"/>
    </row>
    <row r="28" spans="2:10" ht="18" customHeight="1">
      <c r="B28" s="74">
        <v>24</v>
      </c>
      <c r="C28" s="75"/>
      <c r="D28" s="101">
        <f>VLOOKUP(B28,科目!$A:$H,2,FALSE)</f>
        <v>0</v>
      </c>
      <c r="E28" s="76"/>
      <c r="F28" s="128">
        <f>SUMIFS(仕訳入力!L:L,仕訳入力!K:K,1,仕訳入力!F:F,1,仕訳入力!G:G,B28)</f>
        <v>0</v>
      </c>
      <c r="G28" s="95">
        <f>SUMIFS(仕訳入力!M:M,仕訳入力!K:K,1,仕訳入力!F:F,1,仕訳入力!G:G,B28)</f>
        <v>0</v>
      </c>
      <c r="H28" s="97">
        <f t="shared" si="0"/>
        <v>0</v>
      </c>
      <c r="I28" s="6"/>
      <c r="J28" s="6"/>
    </row>
    <row r="29" spans="2:10" ht="18" customHeight="1">
      <c r="B29" s="74">
        <v>25</v>
      </c>
      <c r="C29" s="75"/>
      <c r="D29" s="101">
        <f>VLOOKUP(B29,科目!$A:$H,2,FALSE)</f>
        <v>0</v>
      </c>
      <c r="E29" s="76"/>
      <c r="F29" s="128">
        <f>SUMIFS(仕訳入力!L:L,仕訳入力!K:K,1,仕訳入力!F:F,1,仕訳入力!G:G,B29)</f>
        <v>0</v>
      </c>
      <c r="G29" s="95">
        <f>SUMIFS(仕訳入力!M:M,仕訳入力!K:K,1,仕訳入力!F:F,1,仕訳入力!G:G,B29)</f>
        <v>0</v>
      </c>
      <c r="H29" s="97">
        <f t="shared" si="0"/>
        <v>0</v>
      </c>
      <c r="I29" s="6"/>
      <c r="J29" s="6"/>
    </row>
    <row r="30" spans="2:10" ht="18" customHeight="1">
      <c r="B30" s="74">
        <v>26</v>
      </c>
      <c r="C30" s="75"/>
      <c r="D30" s="101">
        <f>VLOOKUP(B30,科目!$A:$H,2,FALSE)</f>
        <v>0</v>
      </c>
      <c r="E30" s="76"/>
      <c r="F30" s="128">
        <f>SUMIFS(仕訳入力!L:L,仕訳入力!K:K,1,仕訳入力!F:F,1,仕訳入力!G:G,B30)</f>
        <v>0</v>
      </c>
      <c r="G30" s="95">
        <f>SUMIFS(仕訳入力!M:M,仕訳入力!K:K,1,仕訳入力!F:F,1,仕訳入力!G:G,B30)</f>
        <v>0</v>
      </c>
      <c r="H30" s="97">
        <f t="shared" si="0"/>
        <v>0</v>
      </c>
      <c r="I30" s="6"/>
      <c r="J30" s="6"/>
    </row>
    <row r="31" spans="2:10" ht="18" customHeight="1">
      <c r="B31" s="74">
        <v>27</v>
      </c>
      <c r="C31" s="75"/>
      <c r="D31" s="101">
        <f>VLOOKUP(B31,科目!$A:$H,2,FALSE)</f>
        <v>0</v>
      </c>
      <c r="E31" s="76"/>
      <c r="F31" s="128">
        <f>SUMIFS(仕訳入力!L:L,仕訳入力!K:K,1,仕訳入力!F:F,1,仕訳入力!G:G,B31)</f>
        <v>0</v>
      </c>
      <c r="G31" s="95">
        <f>SUMIFS(仕訳入力!M:M,仕訳入力!K:K,1,仕訳入力!F:F,1,仕訳入力!G:G,B31)</f>
        <v>0</v>
      </c>
      <c r="H31" s="97">
        <f t="shared" si="0"/>
        <v>0</v>
      </c>
      <c r="I31" s="6"/>
      <c r="J31" s="6"/>
    </row>
    <row r="32" spans="2:10" ht="18" customHeight="1">
      <c r="B32" s="74">
        <v>28</v>
      </c>
      <c r="C32" s="75"/>
      <c r="D32" s="101">
        <f>VLOOKUP(B32,科目!$A:$H,2,FALSE)</f>
        <v>0</v>
      </c>
      <c r="E32" s="76"/>
      <c r="F32" s="128">
        <f>SUMIFS(仕訳入力!L:L,仕訳入力!K:K,1,仕訳入力!F:F,1,仕訳入力!G:G,B32)</f>
        <v>0</v>
      </c>
      <c r="G32" s="95">
        <f>SUMIFS(仕訳入力!M:M,仕訳入力!K:K,1,仕訳入力!F:F,1,仕訳入力!G:G,B32)</f>
        <v>0</v>
      </c>
      <c r="H32" s="97">
        <f t="shared" si="0"/>
        <v>0</v>
      </c>
      <c r="I32" s="6"/>
      <c r="J32" s="6"/>
    </row>
    <row r="33" spans="2:10" ht="18" customHeight="1">
      <c r="B33" s="74">
        <v>29</v>
      </c>
      <c r="C33" s="75"/>
      <c r="D33" s="101">
        <f>VLOOKUP(B33,科目!$A:$H,2,FALSE)</f>
        <v>0</v>
      </c>
      <c r="E33" s="76"/>
      <c r="F33" s="128">
        <f>SUMIFS(仕訳入力!L:L,仕訳入力!K:K,1,仕訳入力!F:F,1,仕訳入力!G:G,B33)</f>
        <v>0</v>
      </c>
      <c r="G33" s="95">
        <f>SUMIFS(仕訳入力!M:M,仕訳入力!K:K,1,仕訳入力!F:F,1,仕訳入力!G:G,B33)</f>
        <v>0</v>
      </c>
      <c r="H33" s="97">
        <f t="shared" si="0"/>
        <v>0</v>
      </c>
      <c r="I33" s="6"/>
      <c r="J33" s="6"/>
    </row>
    <row r="34" spans="2:10" ht="18" customHeight="1">
      <c r="B34" s="74">
        <v>30</v>
      </c>
      <c r="C34" s="75"/>
      <c r="D34" s="101">
        <f>VLOOKUP(B34,科目!$A:$H,2,FALSE)</f>
        <v>0</v>
      </c>
      <c r="E34" s="76"/>
      <c r="F34" s="128">
        <f>SUMIFS(仕訳入力!L:L,仕訳入力!K:K,1,仕訳入力!F:F,1,仕訳入力!G:G,B34)</f>
        <v>0</v>
      </c>
      <c r="G34" s="95">
        <f>SUMIFS(仕訳入力!M:M,仕訳入力!K:K,1,仕訳入力!F:F,1,仕訳入力!G:G,B34)</f>
        <v>0</v>
      </c>
      <c r="H34" s="97">
        <f t="shared" si="0"/>
        <v>0</v>
      </c>
      <c r="I34" s="6"/>
      <c r="J34" s="6"/>
    </row>
    <row r="35" spans="2:10" ht="18" customHeight="1">
      <c r="B35" s="74">
        <v>31</v>
      </c>
      <c r="C35" s="75"/>
      <c r="D35" s="101">
        <f>VLOOKUP(B35,科目!$A:$H,2,FALSE)</f>
        <v>0</v>
      </c>
      <c r="E35" s="76"/>
      <c r="F35" s="128">
        <f>SUMIFS(仕訳入力!L:L,仕訳入力!K:K,1,仕訳入力!F:F,1,仕訳入力!G:G,B35)</f>
        <v>0</v>
      </c>
      <c r="G35" s="95">
        <f>SUMIFS(仕訳入力!M:M,仕訳入力!K:K,1,仕訳入力!F:F,1,仕訳入力!G:G,B35)</f>
        <v>0</v>
      </c>
      <c r="H35" s="97">
        <f t="shared" si="0"/>
        <v>0</v>
      </c>
      <c r="I35" s="6"/>
      <c r="J35" s="6"/>
    </row>
    <row r="36" spans="2:10" ht="18" customHeight="1">
      <c r="B36" s="74">
        <v>32</v>
      </c>
      <c r="C36" s="75"/>
      <c r="D36" s="101">
        <f>VLOOKUP(B36,科目!$A:$H,2,FALSE)</f>
        <v>0</v>
      </c>
      <c r="E36" s="76"/>
      <c r="F36" s="128">
        <f>SUMIFS(仕訳入力!L:L,仕訳入力!K:K,1,仕訳入力!F:F,1,仕訳入力!G:G,B36)</f>
        <v>0</v>
      </c>
      <c r="G36" s="95">
        <f>SUMIFS(仕訳入力!M:M,仕訳入力!K:K,1,仕訳入力!F:F,1,仕訳入力!G:G,B36)</f>
        <v>0</v>
      </c>
      <c r="H36" s="97">
        <f t="shared" si="0"/>
        <v>0</v>
      </c>
      <c r="I36" s="6"/>
      <c r="J36" s="6"/>
    </row>
    <row r="37" spans="2:10" ht="18" customHeight="1">
      <c r="B37" s="74">
        <v>33</v>
      </c>
      <c r="C37" s="75"/>
      <c r="D37" s="101">
        <f>VLOOKUP(B37,科目!$A:$H,2,FALSE)</f>
        <v>0</v>
      </c>
      <c r="E37" s="76"/>
      <c r="F37" s="128">
        <f>SUMIFS(仕訳入力!L:L,仕訳入力!K:K,1,仕訳入力!F:F,1,仕訳入力!G:G,B37)</f>
        <v>0</v>
      </c>
      <c r="G37" s="95">
        <f>SUMIFS(仕訳入力!M:M,仕訳入力!K:K,1,仕訳入力!F:F,1,仕訳入力!G:G,B37)</f>
        <v>0</v>
      </c>
      <c r="H37" s="97">
        <f t="shared" si="0"/>
        <v>0</v>
      </c>
      <c r="I37" s="6"/>
      <c r="J37" s="6"/>
    </row>
    <row r="38" spans="2:10" ht="18" customHeight="1">
      <c r="B38" s="74">
        <v>34</v>
      </c>
      <c r="C38" s="75"/>
      <c r="D38" s="101">
        <f>VLOOKUP(B38,科目!$A:$H,2,FALSE)</f>
        <v>0</v>
      </c>
      <c r="E38" s="76"/>
      <c r="F38" s="128">
        <f>SUMIFS(仕訳入力!L:L,仕訳入力!K:K,1,仕訳入力!F:F,1,仕訳入力!G:G,B38)</f>
        <v>0</v>
      </c>
      <c r="G38" s="95">
        <f>SUMIFS(仕訳入力!M:M,仕訳入力!K:K,1,仕訳入力!F:F,1,仕訳入力!G:G,B38)</f>
        <v>0</v>
      </c>
      <c r="H38" s="97">
        <f t="shared" si="0"/>
        <v>0</v>
      </c>
      <c r="I38" s="6"/>
      <c r="J38" s="6"/>
    </row>
    <row r="39" spans="2:10" ht="18" customHeight="1">
      <c r="B39" s="74">
        <v>35</v>
      </c>
      <c r="C39" s="75"/>
      <c r="D39" s="101">
        <f>VLOOKUP(B39,科目!$A:$H,2,FALSE)</f>
        <v>0</v>
      </c>
      <c r="E39" s="76"/>
      <c r="F39" s="128">
        <f>SUMIFS(仕訳入力!L:L,仕訳入力!K:K,1,仕訳入力!F:F,1,仕訳入力!G:G,B39)</f>
        <v>0</v>
      </c>
      <c r="G39" s="95">
        <f>SUMIFS(仕訳入力!M:M,仕訳入力!K:K,1,仕訳入力!F:F,1,仕訳入力!G:G,B39)</f>
        <v>0</v>
      </c>
      <c r="H39" s="97">
        <f t="shared" si="0"/>
        <v>0</v>
      </c>
      <c r="I39" s="6"/>
      <c r="J39" s="6"/>
    </row>
    <row r="40" spans="2:10" ht="18" customHeight="1">
      <c r="B40" s="74">
        <v>36</v>
      </c>
      <c r="C40" s="75"/>
      <c r="D40" s="101">
        <f>VLOOKUP(B40,科目!$A:$H,2,FALSE)</f>
        <v>0</v>
      </c>
      <c r="E40" s="76"/>
      <c r="F40" s="128">
        <f>SUMIFS(仕訳入力!L:L,仕訳入力!K:K,1,仕訳入力!F:F,1,仕訳入力!G:G,B40)</f>
        <v>0</v>
      </c>
      <c r="G40" s="95">
        <f>SUMIFS(仕訳入力!M:M,仕訳入力!K:K,1,仕訳入力!F:F,1,仕訳入力!G:G,B40)</f>
        <v>0</v>
      </c>
      <c r="H40" s="97">
        <f t="shared" si="0"/>
        <v>0</v>
      </c>
      <c r="I40" s="6"/>
      <c r="J40" s="6"/>
    </row>
    <row r="41" spans="2:10" ht="18" customHeight="1">
      <c r="B41" s="74">
        <v>37</v>
      </c>
      <c r="C41" s="75"/>
      <c r="D41" s="101">
        <f>VLOOKUP(B41,科目!$A:$H,2,FALSE)</f>
        <v>0</v>
      </c>
      <c r="E41" s="76"/>
      <c r="F41" s="128">
        <f>SUMIFS(仕訳入力!L:L,仕訳入力!K:K,1,仕訳入力!F:F,1,仕訳入力!G:G,B41)</f>
        <v>0</v>
      </c>
      <c r="G41" s="95">
        <f>SUMIFS(仕訳入力!M:M,仕訳入力!K:K,1,仕訳入力!F:F,1,仕訳入力!G:G,B41)</f>
        <v>0</v>
      </c>
      <c r="H41" s="97">
        <f t="shared" si="0"/>
        <v>0</v>
      </c>
      <c r="I41" s="6"/>
      <c r="J41" s="6"/>
    </row>
    <row r="42" spans="2:10" ht="18" customHeight="1">
      <c r="B42" s="74">
        <v>38</v>
      </c>
      <c r="C42" s="75"/>
      <c r="D42" s="101">
        <f>VLOOKUP(B42,科目!$A:$H,2,FALSE)</f>
        <v>0</v>
      </c>
      <c r="E42" s="76"/>
      <c r="F42" s="128">
        <f>SUMIFS(仕訳入力!L:L,仕訳入力!K:K,1,仕訳入力!F:F,1,仕訳入力!G:G,B42)</f>
        <v>0</v>
      </c>
      <c r="G42" s="95">
        <f>SUMIFS(仕訳入力!M:M,仕訳入力!K:K,1,仕訳入力!F:F,1,仕訳入力!G:G,B42)</f>
        <v>0</v>
      </c>
      <c r="H42" s="97">
        <f t="shared" si="0"/>
        <v>0</v>
      </c>
      <c r="I42" s="6"/>
      <c r="J42" s="6"/>
    </row>
    <row r="43" spans="2:10" ht="18" customHeight="1">
      <c r="B43" s="74">
        <v>39</v>
      </c>
      <c r="C43" s="75"/>
      <c r="D43" s="101">
        <f>VLOOKUP(B43,科目!$A:$H,2,FALSE)</f>
        <v>0</v>
      </c>
      <c r="E43" s="76"/>
      <c r="F43" s="128">
        <f>SUMIFS(仕訳入力!L:L,仕訳入力!K:K,1,仕訳入力!F:F,1,仕訳入力!G:G,B43)</f>
        <v>0</v>
      </c>
      <c r="G43" s="95">
        <f>SUMIFS(仕訳入力!M:M,仕訳入力!K:K,1,仕訳入力!F:F,1,仕訳入力!G:G,B43)</f>
        <v>0</v>
      </c>
      <c r="H43" s="97">
        <f t="shared" si="0"/>
        <v>0</v>
      </c>
      <c r="I43" s="6"/>
      <c r="J43" s="6"/>
    </row>
    <row r="44" spans="2:10" ht="18" customHeight="1">
      <c r="B44" s="74">
        <v>40</v>
      </c>
      <c r="C44" s="75"/>
      <c r="D44" s="101">
        <f>VLOOKUP(B44,科目!$A:$H,2,FALSE)</f>
        <v>0</v>
      </c>
      <c r="E44" s="76"/>
      <c r="F44" s="128">
        <f>SUMIFS(仕訳入力!L:L,仕訳入力!K:K,1,仕訳入力!F:F,1,仕訳入力!G:G,B44)</f>
        <v>0</v>
      </c>
      <c r="G44" s="95">
        <f>SUMIFS(仕訳入力!M:M,仕訳入力!K:K,1,仕訳入力!F:F,1,仕訳入力!G:G,B44)</f>
        <v>0</v>
      </c>
      <c r="H44" s="97">
        <f t="shared" si="0"/>
        <v>0</v>
      </c>
      <c r="I44" s="6"/>
      <c r="J44" s="6"/>
    </row>
    <row r="45" spans="2:10" ht="18" customHeight="1">
      <c r="B45" s="74">
        <v>41</v>
      </c>
      <c r="C45" s="75"/>
      <c r="D45" s="101">
        <f>VLOOKUP(B45,科目!$A:$H,2,FALSE)</f>
        <v>0</v>
      </c>
      <c r="E45" s="76"/>
      <c r="F45" s="128">
        <f>SUMIFS(仕訳入力!L:L,仕訳入力!K:K,1,仕訳入力!F:F,1,仕訳入力!G:G,B45)</f>
        <v>0</v>
      </c>
      <c r="G45" s="95">
        <f>SUMIFS(仕訳入力!M:M,仕訳入力!K:K,1,仕訳入力!F:F,1,仕訳入力!G:G,B45)</f>
        <v>0</v>
      </c>
      <c r="H45" s="97">
        <f t="shared" si="0"/>
        <v>0</v>
      </c>
      <c r="I45" s="6"/>
      <c r="J45" s="6"/>
    </row>
    <row r="46" spans="2:10" ht="18" customHeight="1">
      <c r="B46" s="74">
        <v>42</v>
      </c>
      <c r="C46" s="75"/>
      <c r="D46" s="101">
        <f>VLOOKUP(B46,科目!$A:$H,2,FALSE)</f>
        <v>0</v>
      </c>
      <c r="E46" s="76"/>
      <c r="F46" s="128">
        <f>SUMIFS(仕訳入力!L:L,仕訳入力!K:K,1,仕訳入力!F:F,1,仕訳入力!G:G,B46)</f>
        <v>0</v>
      </c>
      <c r="G46" s="95">
        <f>SUMIFS(仕訳入力!M:M,仕訳入力!K:K,1,仕訳入力!F:F,1,仕訳入力!G:G,B46)</f>
        <v>0</v>
      </c>
      <c r="H46" s="97">
        <f t="shared" si="0"/>
        <v>0</v>
      </c>
      <c r="I46" s="6"/>
      <c r="J46" s="6"/>
    </row>
    <row r="47" spans="2:10" ht="18" customHeight="1">
      <c r="B47" s="74">
        <v>43</v>
      </c>
      <c r="C47" s="75"/>
      <c r="D47" s="101">
        <f>VLOOKUP(B47,科目!$A:$H,2,FALSE)</f>
        <v>0</v>
      </c>
      <c r="E47" s="76"/>
      <c r="F47" s="128">
        <f>SUMIFS(仕訳入力!L:L,仕訳入力!K:K,1,仕訳入力!F:F,1,仕訳入力!G:G,B47)</f>
        <v>0</v>
      </c>
      <c r="G47" s="95">
        <f>SUMIFS(仕訳入力!M:M,仕訳入力!K:K,1,仕訳入力!F:F,1,仕訳入力!G:G,B47)</f>
        <v>0</v>
      </c>
      <c r="H47" s="97">
        <f t="shared" si="0"/>
        <v>0</v>
      </c>
      <c r="I47" s="6"/>
      <c r="J47" s="6"/>
    </row>
    <row r="48" spans="2:10" ht="18" customHeight="1">
      <c r="B48" s="74">
        <v>44</v>
      </c>
      <c r="C48" s="75"/>
      <c r="D48" s="101">
        <f>VLOOKUP(B48,科目!$A:$H,2,FALSE)</f>
        <v>0</v>
      </c>
      <c r="E48" s="76"/>
      <c r="F48" s="128">
        <f>SUMIFS(仕訳入力!L:L,仕訳入力!K:K,1,仕訳入力!F:F,1,仕訳入力!G:G,B48)</f>
        <v>0</v>
      </c>
      <c r="G48" s="95">
        <f>SUMIFS(仕訳入力!M:M,仕訳入力!K:K,1,仕訳入力!F:F,1,仕訳入力!G:G,B48)</f>
        <v>0</v>
      </c>
      <c r="H48" s="97">
        <f t="shared" si="0"/>
        <v>0</v>
      </c>
      <c r="I48" s="6"/>
      <c r="J48" s="6"/>
    </row>
    <row r="49" spans="2:10" ht="18" customHeight="1">
      <c r="B49" s="74">
        <v>45</v>
      </c>
      <c r="C49" s="75"/>
      <c r="D49" s="101">
        <f>VLOOKUP(B49,科目!$A:$H,2,FALSE)</f>
        <v>0</v>
      </c>
      <c r="E49" s="76"/>
      <c r="F49" s="128">
        <f>SUMIFS(仕訳入力!L:L,仕訳入力!K:K,1,仕訳入力!F:F,1,仕訳入力!G:G,B49)</f>
        <v>0</v>
      </c>
      <c r="G49" s="95">
        <f>SUMIFS(仕訳入力!M:M,仕訳入力!K:K,1,仕訳入力!F:F,1,仕訳入力!G:G,B49)</f>
        <v>0</v>
      </c>
      <c r="H49" s="97">
        <f t="shared" si="0"/>
        <v>0</v>
      </c>
      <c r="I49" s="6"/>
      <c r="J49" s="6"/>
    </row>
    <row r="50" spans="2:10" ht="18" customHeight="1">
      <c r="B50" s="74">
        <v>46</v>
      </c>
      <c r="C50" s="75"/>
      <c r="D50" s="101">
        <f>VLOOKUP(B50,科目!$A:$H,2,FALSE)</f>
        <v>0</v>
      </c>
      <c r="E50" s="76"/>
      <c r="F50" s="128">
        <f>SUMIFS(仕訳入力!L:L,仕訳入力!K:K,1,仕訳入力!F:F,1,仕訳入力!G:G,B50)</f>
        <v>0</v>
      </c>
      <c r="G50" s="95">
        <f>SUMIFS(仕訳入力!M:M,仕訳入力!K:K,1,仕訳入力!F:F,1,仕訳入力!G:G,B50)</f>
        <v>0</v>
      </c>
      <c r="H50" s="97">
        <f t="shared" si="0"/>
        <v>0</v>
      </c>
      <c r="I50" s="6"/>
      <c r="J50" s="6"/>
    </row>
    <row r="51" spans="2:10" ht="18" customHeight="1">
      <c r="B51" s="74">
        <v>47</v>
      </c>
      <c r="C51" s="75"/>
      <c r="D51" s="101">
        <f>VLOOKUP(B51,科目!$A:$H,2,FALSE)</f>
        <v>0</v>
      </c>
      <c r="E51" s="76"/>
      <c r="F51" s="128">
        <f>SUMIFS(仕訳入力!L:L,仕訳入力!K:K,1,仕訳入力!F:F,1,仕訳入力!G:G,B51)</f>
        <v>0</v>
      </c>
      <c r="G51" s="95">
        <f>SUMIFS(仕訳入力!M:M,仕訳入力!K:K,1,仕訳入力!F:F,1,仕訳入力!G:G,B51)</f>
        <v>0</v>
      </c>
      <c r="H51" s="97">
        <f t="shared" si="0"/>
        <v>0</v>
      </c>
      <c r="I51" s="6"/>
      <c r="J51" s="6"/>
    </row>
    <row r="52" spans="2:10" ht="18" customHeight="1">
      <c r="B52" s="74">
        <v>48</v>
      </c>
      <c r="C52" s="75"/>
      <c r="D52" s="101">
        <f>VLOOKUP(B52,科目!$A:$H,2,FALSE)</f>
        <v>0</v>
      </c>
      <c r="E52" s="76"/>
      <c r="F52" s="128">
        <f>SUMIFS(仕訳入力!L:L,仕訳入力!K:K,1,仕訳入力!F:F,1,仕訳入力!G:G,B52)</f>
        <v>0</v>
      </c>
      <c r="G52" s="95">
        <f>SUMIFS(仕訳入力!M:M,仕訳入力!K:K,1,仕訳入力!F:F,1,仕訳入力!G:G,B52)</f>
        <v>0</v>
      </c>
      <c r="H52" s="97">
        <f t="shared" si="0"/>
        <v>0</v>
      </c>
      <c r="I52" s="6"/>
      <c r="J52" s="6"/>
    </row>
    <row r="53" spans="2:10" ht="18" customHeight="1">
      <c r="B53" s="74">
        <v>49</v>
      </c>
      <c r="C53" s="75"/>
      <c r="D53" s="101">
        <f>VLOOKUP(B53,科目!$A:$H,2,FALSE)</f>
        <v>0</v>
      </c>
      <c r="E53" s="76"/>
      <c r="F53" s="128">
        <f>SUMIFS(仕訳入力!L:L,仕訳入力!K:K,1,仕訳入力!F:F,1,仕訳入力!G:G,B53)</f>
        <v>0</v>
      </c>
      <c r="G53" s="95">
        <f>SUMIFS(仕訳入力!M:M,仕訳入力!K:K,1,仕訳入力!F:F,1,仕訳入力!G:G,B53)</f>
        <v>0</v>
      </c>
      <c r="H53" s="97">
        <f t="shared" si="0"/>
        <v>0</v>
      </c>
      <c r="I53" s="6"/>
      <c r="J53" s="6"/>
    </row>
    <row r="54" spans="2:10" ht="18" customHeight="1" thickBot="1">
      <c r="B54" s="77">
        <v>50</v>
      </c>
      <c r="C54" s="78"/>
      <c r="D54" s="102">
        <f>VLOOKUP(B54,科目!$A:$H,2,FALSE)</f>
        <v>0</v>
      </c>
      <c r="E54" s="79"/>
      <c r="F54" s="129">
        <f>SUMIFS(仕訳入力!L:L,仕訳入力!K:K,1,仕訳入力!F:F,1,仕訳入力!G:G,B54)</f>
        <v>0</v>
      </c>
      <c r="G54" s="122">
        <f>SUMIFS(仕訳入力!M:M,仕訳入力!K:K,1,仕訳入力!F:F,1,仕訳入力!G:G,B54)</f>
        <v>0</v>
      </c>
      <c r="H54" s="124">
        <f t="shared" si="0"/>
        <v>0</v>
      </c>
      <c r="I54" s="6"/>
      <c r="J54" s="6"/>
    </row>
    <row r="55" spans="2:10" ht="19.899999999999999" customHeight="1" thickBot="1">
      <c r="B55" s="352" t="s">
        <v>35</v>
      </c>
      <c r="C55" s="358"/>
      <c r="D55" s="358"/>
      <c r="E55" s="358"/>
      <c r="F55" s="80">
        <f>SUM(F5:F54)</f>
        <v>0</v>
      </c>
      <c r="G55" s="80">
        <f>SUM(G5:G54)</f>
        <v>0</v>
      </c>
      <c r="H55" s="55"/>
    </row>
  </sheetData>
  <sheetProtection sheet="1" selectLockedCells="1"/>
  <mergeCells count="4">
    <mergeCell ref="B55:E55"/>
    <mergeCell ref="F2:G3"/>
    <mergeCell ref="B4:E4"/>
    <mergeCell ref="B1:H1"/>
  </mergeCells>
  <phoneticPr fontId="1"/>
  <printOptions horizontalCentered="1"/>
  <pageMargins left="0.59055118110236227" right="0.59055118110236227" top="0.59055118110236227" bottom="0.39370078740157483" header="0" footer="0"/>
  <pageSetup paperSize="9" scale="75" orientation="portrait" blackAndWhite="1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A6E1-1582-45DF-9D48-614039B1E7E4}">
  <dimension ref="B1:K55"/>
  <sheetViews>
    <sheetView showGridLines="0" workbookViewId="0"/>
  </sheetViews>
  <sheetFormatPr defaultColWidth="8.75" defaultRowHeight="18.75"/>
  <cols>
    <col min="1" max="1" width="4.5" style="1" customWidth="1"/>
    <col min="2" max="2" width="5" style="1" customWidth="1"/>
    <col min="3" max="3" width="2" style="1" customWidth="1"/>
    <col min="4" max="4" width="27" style="1" customWidth="1"/>
    <col min="5" max="5" width="2" style="1" customWidth="1"/>
    <col min="6" max="8" width="24.75" style="1" customWidth="1"/>
    <col min="9" max="9" width="5" style="1" customWidth="1"/>
    <col min="10" max="11" width="11.5" style="1" customWidth="1"/>
    <col min="12" max="16384" width="8.75" style="1"/>
  </cols>
  <sheetData>
    <row r="1" spans="2:11" ht="25.5">
      <c r="B1" s="351" t="str">
        <f>IF(マスタ!B1="","",マスタ!B1)&amp;"　事業費"</f>
        <v>　事業費</v>
      </c>
      <c r="C1" s="351"/>
      <c r="D1" s="351"/>
      <c r="E1" s="351"/>
      <c r="F1" s="351"/>
      <c r="G1" s="351"/>
      <c r="H1" s="351"/>
      <c r="K1" s="168" t="s">
        <v>127</v>
      </c>
    </row>
    <row r="2" spans="2:11" ht="18" customHeight="1">
      <c r="B2" s="68"/>
      <c r="C2" s="68"/>
      <c r="D2" s="68"/>
      <c r="E2" s="68"/>
      <c r="F2" s="359" t="s">
        <v>49</v>
      </c>
      <c r="G2" s="359"/>
      <c r="H2" s="69" t="str">
        <f>TEXT(K2,"自 　yyyy 年 mm 月 dd 日")</f>
        <v>自  1900 年 01 月 00 日</v>
      </c>
      <c r="J2" s="287" t="s">
        <v>125</v>
      </c>
      <c r="K2" s="286">
        <f>財政報告書!I3</f>
        <v>0</v>
      </c>
    </row>
    <row r="3" spans="2:11" ht="18" customHeight="1" thickBot="1">
      <c r="B3" s="58"/>
      <c r="C3" s="58"/>
      <c r="D3" s="58"/>
      <c r="E3" s="58"/>
      <c r="F3" s="359"/>
      <c r="G3" s="359"/>
      <c r="H3" s="69" t="str">
        <f>TEXT(K3,"至 　yyyy 年 mm 月 dd 日")</f>
        <v>至  1900 年 01 月 00 日</v>
      </c>
      <c r="J3" s="287" t="s">
        <v>126</v>
      </c>
      <c r="K3" s="286">
        <f>財政報告書!K3</f>
        <v>0</v>
      </c>
    </row>
    <row r="4" spans="2:11" ht="18" customHeight="1" thickBot="1">
      <c r="B4" s="352" t="s">
        <v>34</v>
      </c>
      <c r="C4" s="358"/>
      <c r="D4" s="358"/>
      <c r="E4" s="358"/>
      <c r="F4" s="70" t="s">
        <v>32</v>
      </c>
      <c r="G4" s="39" t="s">
        <v>33</v>
      </c>
      <c r="H4" s="40" t="s">
        <v>54</v>
      </c>
    </row>
    <row r="5" spans="2:11" ht="18" customHeight="1">
      <c r="B5" s="71">
        <v>1</v>
      </c>
      <c r="C5" s="72"/>
      <c r="D5" s="100">
        <f>VLOOKUP(B5,科目!$A:$H,5,FALSE)</f>
        <v>0</v>
      </c>
      <c r="E5" s="73"/>
      <c r="F5" s="125">
        <f>SUMIFS(仕訳入力!L:L,仕訳入力!K:K,1,仕訳入力!F:F,2,仕訳入力!G:G,B5)</f>
        <v>0</v>
      </c>
      <c r="G5" s="126">
        <f>SUMIFS(仕訳入力!M:M,仕訳入力!K:K,1,仕訳入力!F:F,2,仕訳入力!G:G,B5)</f>
        <v>0</v>
      </c>
      <c r="H5" s="127">
        <f>IF(D5="","",F5-G5)</f>
        <v>0</v>
      </c>
    </row>
    <row r="6" spans="2:11" ht="18" customHeight="1">
      <c r="B6" s="74">
        <v>2</v>
      </c>
      <c r="C6" s="75"/>
      <c r="D6" s="101">
        <f>VLOOKUP(B6,科目!$A:$H,5,FALSE)</f>
        <v>0</v>
      </c>
      <c r="E6" s="76"/>
      <c r="F6" s="128">
        <f>SUMIFS(仕訳入力!L:L,仕訳入力!K:K,1,仕訳入力!F:F,2,仕訳入力!G:G,B6)</f>
        <v>0</v>
      </c>
      <c r="G6" s="95">
        <f>SUMIFS(仕訳入力!M:M,仕訳入力!K:K,1,仕訳入力!F:F,2,仕訳入力!G:G,B6)</f>
        <v>0</v>
      </c>
      <c r="H6" s="97">
        <f t="shared" ref="H6:H54" si="0">IF(D6="","",F6-G6)</f>
        <v>0</v>
      </c>
      <c r="I6" s="6"/>
      <c r="J6" s="6"/>
    </row>
    <row r="7" spans="2:11" ht="18" customHeight="1">
      <c r="B7" s="74">
        <v>3</v>
      </c>
      <c r="C7" s="75"/>
      <c r="D7" s="101">
        <f>VLOOKUP(B7,科目!$A:$H,5,FALSE)</f>
        <v>0</v>
      </c>
      <c r="E7" s="76"/>
      <c r="F7" s="128">
        <f>SUMIFS(仕訳入力!L:L,仕訳入力!K:K,1,仕訳入力!F:F,2,仕訳入力!G:G,B7)</f>
        <v>0</v>
      </c>
      <c r="G7" s="95">
        <f>SUMIFS(仕訳入力!M:M,仕訳入力!K:K,1,仕訳入力!F:F,2,仕訳入力!G:G,B7)</f>
        <v>0</v>
      </c>
      <c r="H7" s="97">
        <f t="shared" si="0"/>
        <v>0</v>
      </c>
      <c r="I7" s="6"/>
      <c r="J7" s="6"/>
    </row>
    <row r="8" spans="2:11" ht="18" customHeight="1">
      <c r="B8" s="74">
        <v>4</v>
      </c>
      <c r="C8" s="75"/>
      <c r="D8" s="101">
        <f>VLOOKUP(B8,科目!$A:$H,5,FALSE)</f>
        <v>0</v>
      </c>
      <c r="E8" s="76"/>
      <c r="F8" s="128">
        <f>SUMIFS(仕訳入力!L:L,仕訳入力!K:K,1,仕訳入力!F:F,2,仕訳入力!G:G,B8)</f>
        <v>0</v>
      </c>
      <c r="G8" s="95">
        <f>SUMIFS(仕訳入力!M:M,仕訳入力!K:K,1,仕訳入力!F:F,2,仕訳入力!G:G,B8)</f>
        <v>0</v>
      </c>
      <c r="H8" s="97">
        <f t="shared" si="0"/>
        <v>0</v>
      </c>
      <c r="I8" s="6"/>
      <c r="J8" s="6"/>
    </row>
    <row r="9" spans="2:11" ht="18" customHeight="1">
      <c r="B9" s="74">
        <v>5</v>
      </c>
      <c r="C9" s="75"/>
      <c r="D9" s="101">
        <f>VLOOKUP(B9,科目!$A:$H,5,FALSE)</f>
        <v>0</v>
      </c>
      <c r="E9" s="76"/>
      <c r="F9" s="128">
        <f>SUMIFS(仕訳入力!L:L,仕訳入力!K:K,1,仕訳入力!F:F,2,仕訳入力!G:G,B9)</f>
        <v>0</v>
      </c>
      <c r="G9" s="95">
        <f>SUMIFS(仕訳入力!M:M,仕訳入力!K:K,1,仕訳入力!F:F,2,仕訳入力!G:G,B9)</f>
        <v>0</v>
      </c>
      <c r="H9" s="97">
        <f t="shared" si="0"/>
        <v>0</v>
      </c>
      <c r="I9" s="6"/>
      <c r="J9" s="6"/>
    </row>
    <row r="10" spans="2:11" ht="18" customHeight="1">
      <c r="B10" s="74">
        <v>6</v>
      </c>
      <c r="C10" s="75"/>
      <c r="D10" s="101">
        <f>VLOOKUP(B10,科目!$A:$H,5,FALSE)</f>
        <v>0</v>
      </c>
      <c r="E10" s="76"/>
      <c r="F10" s="128">
        <f>SUMIFS(仕訳入力!L:L,仕訳入力!K:K,1,仕訳入力!F:F,2,仕訳入力!G:G,B10)</f>
        <v>0</v>
      </c>
      <c r="G10" s="95">
        <f>SUMIFS(仕訳入力!M:M,仕訳入力!K:K,1,仕訳入力!F:F,2,仕訳入力!G:G,B10)</f>
        <v>0</v>
      </c>
      <c r="H10" s="97">
        <f t="shared" si="0"/>
        <v>0</v>
      </c>
      <c r="I10" s="6"/>
      <c r="J10" s="6"/>
    </row>
    <row r="11" spans="2:11" ht="18" customHeight="1">
      <c r="B11" s="74">
        <v>7</v>
      </c>
      <c r="C11" s="75"/>
      <c r="D11" s="101">
        <f>VLOOKUP(B11,科目!$A:$H,5,FALSE)</f>
        <v>0</v>
      </c>
      <c r="E11" s="76"/>
      <c r="F11" s="128">
        <f>SUMIFS(仕訳入力!L:L,仕訳入力!K:K,1,仕訳入力!F:F,2,仕訳入力!G:G,B11)</f>
        <v>0</v>
      </c>
      <c r="G11" s="95">
        <f>SUMIFS(仕訳入力!M:M,仕訳入力!K:K,1,仕訳入力!F:F,2,仕訳入力!G:G,B11)</f>
        <v>0</v>
      </c>
      <c r="H11" s="97">
        <f t="shared" si="0"/>
        <v>0</v>
      </c>
      <c r="I11" s="6"/>
      <c r="J11" s="6"/>
    </row>
    <row r="12" spans="2:11" ht="18" customHeight="1">
      <c r="B12" s="74">
        <v>8</v>
      </c>
      <c r="C12" s="75"/>
      <c r="D12" s="101">
        <f>VLOOKUP(B12,科目!$A:$H,5,FALSE)</f>
        <v>0</v>
      </c>
      <c r="E12" s="76"/>
      <c r="F12" s="128">
        <f>SUMIFS(仕訳入力!L:L,仕訳入力!K:K,1,仕訳入力!F:F,2,仕訳入力!G:G,B12)</f>
        <v>0</v>
      </c>
      <c r="G12" s="95">
        <f>SUMIFS(仕訳入力!M:M,仕訳入力!K:K,1,仕訳入力!F:F,2,仕訳入力!G:G,B12)</f>
        <v>0</v>
      </c>
      <c r="H12" s="97">
        <f t="shared" si="0"/>
        <v>0</v>
      </c>
      <c r="I12" s="6"/>
      <c r="J12" s="6"/>
    </row>
    <row r="13" spans="2:11" ht="18" customHeight="1">
      <c r="B13" s="74">
        <v>9</v>
      </c>
      <c r="C13" s="75"/>
      <c r="D13" s="101">
        <f>VLOOKUP(B13,科目!$A:$H,5,FALSE)</f>
        <v>0</v>
      </c>
      <c r="E13" s="76"/>
      <c r="F13" s="128">
        <f>SUMIFS(仕訳入力!L:L,仕訳入力!K:K,1,仕訳入力!F:F,2,仕訳入力!G:G,B13)</f>
        <v>0</v>
      </c>
      <c r="G13" s="95">
        <f>SUMIFS(仕訳入力!M:M,仕訳入力!K:K,1,仕訳入力!F:F,2,仕訳入力!G:G,B13)</f>
        <v>0</v>
      </c>
      <c r="H13" s="97">
        <f t="shared" si="0"/>
        <v>0</v>
      </c>
      <c r="I13" s="6"/>
      <c r="J13" s="6"/>
    </row>
    <row r="14" spans="2:11" ht="18" customHeight="1">
      <c r="B14" s="74">
        <v>10</v>
      </c>
      <c r="C14" s="75"/>
      <c r="D14" s="101">
        <f>VLOOKUP(B14,科目!$A:$H,5,FALSE)</f>
        <v>0</v>
      </c>
      <c r="E14" s="76"/>
      <c r="F14" s="128">
        <f>SUMIFS(仕訳入力!L:L,仕訳入力!K:K,1,仕訳入力!F:F,2,仕訳入力!G:G,B14)</f>
        <v>0</v>
      </c>
      <c r="G14" s="95">
        <f>SUMIFS(仕訳入力!M:M,仕訳入力!K:K,1,仕訳入力!F:F,2,仕訳入力!G:G,B14)</f>
        <v>0</v>
      </c>
      <c r="H14" s="97">
        <f t="shared" si="0"/>
        <v>0</v>
      </c>
      <c r="I14" s="6"/>
      <c r="J14" s="6"/>
    </row>
    <row r="15" spans="2:11" ht="18" customHeight="1">
      <c r="B15" s="74">
        <v>11</v>
      </c>
      <c r="C15" s="75"/>
      <c r="D15" s="101">
        <f>VLOOKUP(B15,科目!$A:$H,5,FALSE)</f>
        <v>0</v>
      </c>
      <c r="E15" s="76"/>
      <c r="F15" s="128">
        <f>SUMIFS(仕訳入力!L:L,仕訳入力!K:K,1,仕訳入力!F:F,2,仕訳入力!G:G,B15)</f>
        <v>0</v>
      </c>
      <c r="G15" s="95">
        <f>SUMIFS(仕訳入力!M:M,仕訳入力!K:K,1,仕訳入力!F:F,2,仕訳入力!G:G,B15)</f>
        <v>0</v>
      </c>
      <c r="H15" s="97">
        <f t="shared" si="0"/>
        <v>0</v>
      </c>
      <c r="I15" s="6"/>
      <c r="J15" s="6"/>
    </row>
    <row r="16" spans="2:11" ht="18" customHeight="1">
      <c r="B16" s="74">
        <v>12</v>
      </c>
      <c r="C16" s="75"/>
      <c r="D16" s="101">
        <f>VLOOKUP(B16,科目!$A:$H,5,FALSE)</f>
        <v>0</v>
      </c>
      <c r="E16" s="76"/>
      <c r="F16" s="128">
        <f>SUMIFS(仕訳入力!L:L,仕訳入力!K:K,1,仕訳入力!F:F,2,仕訳入力!G:G,B16)</f>
        <v>0</v>
      </c>
      <c r="G16" s="95">
        <f>SUMIFS(仕訳入力!M:M,仕訳入力!K:K,1,仕訳入力!F:F,2,仕訳入力!G:G,B16)</f>
        <v>0</v>
      </c>
      <c r="H16" s="97">
        <f t="shared" si="0"/>
        <v>0</v>
      </c>
      <c r="I16" s="6"/>
      <c r="J16" s="6"/>
    </row>
    <row r="17" spans="2:10" ht="18" customHeight="1">
      <c r="B17" s="74">
        <v>13</v>
      </c>
      <c r="C17" s="75"/>
      <c r="D17" s="101">
        <f>VLOOKUP(B17,科目!$A:$H,5,FALSE)</f>
        <v>0</v>
      </c>
      <c r="E17" s="76"/>
      <c r="F17" s="128">
        <f>SUMIFS(仕訳入力!L:L,仕訳入力!K:K,1,仕訳入力!F:F,2,仕訳入力!G:G,B17)</f>
        <v>0</v>
      </c>
      <c r="G17" s="95">
        <f>SUMIFS(仕訳入力!M:M,仕訳入力!K:K,1,仕訳入力!F:F,2,仕訳入力!G:G,B17)</f>
        <v>0</v>
      </c>
      <c r="H17" s="97">
        <f t="shared" si="0"/>
        <v>0</v>
      </c>
      <c r="I17" s="6"/>
      <c r="J17" s="6"/>
    </row>
    <row r="18" spans="2:10" ht="18" customHeight="1">
      <c r="B18" s="74">
        <v>14</v>
      </c>
      <c r="C18" s="75"/>
      <c r="D18" s="101">
        <f>VLOOKUP(B18,科目!$A:$H,5,FALSE)</f>
        <v>0</v>
      </c>
      <c r="E18" s="76"/>
      <c r="F18" s="128">
        <f>SUMIFS(仕訳入力!L:L,仕訳入力!K:K,1,仕訳入力!F:F,2,仕訳入力!G:G,B18)</f>
        <v>0</v>
      </c>
      <c r="G18" s="95">
        <f>SUMIFS(仕訳入力!M:M,仕訳入力!K:K,1,仕訳入力!F:F,2,仕訳入力!G:G,B18)</f>
        <v>0</v>
      </c>
      <c r="H18" s="97">
        <f t="shared" si="0"/>
        <v>0</v>
      </c>
      <c r="I18" s="6"/>
      <c r="J18" s="6"/>
    </row>
    <row r="19" spans="2:10" ht="18" customHeight="1">
      <c r="B19" s="74">
        <v>15</v>
      </c>
      <c r="C19" s="75"/>
      <c r="D19" s="101">
        <f>VLOOKUP(B19,科目!$A:$H,5,FALSE)</f>
        <v>0</v>
      </c>
      <c r="E19" s="76"/>
      <c r="F19" s="128">
        <f>SUMIFS(仕訳入力!L:L,仕訳入力!K:K,1,仕訳入力!F:F,2,仕訳入力!G:G,B19)</f>
        <v>0</v>
      </c>
      <c r="G19" s="95">
        <f>SUMIFS(仕訳入力!M:M,仕訳入力!K:K,1,仕訳入力!F:F,2,仕訳入力!G:G,B19)</f>
        <v>0</v>
      </c>
      <c r="H19" s="97">
        <f t="shared" si="0"/>
        <v>0</v>
      </c>
      <c r="I19" s="6"/>
      <c r="J19" s="6"/>
    </row>
    <row r="20" spans="2:10" ht="18" customHeight="1">
      <c r="B20" s="74">
        <v>16</v>
      </c>
      <c r="C20" s="75"/>
      <c r="D20" s="101">
        <f>VLOOKUP(B20,科目!$A:$H,5,FALSE)</f>
        <v>0</v>
      </c>
      <c r="E20" s="76"/>
      <c r="F20" s="128">
        <f>SUMIFS(仕訳入力!L:L,仕訳入力!K:K,1,仕訳入力!F:F,2,仕訳入力!G:G,B20)</f>
        <v>0</v>
      </c>
      <c r="G20" s="95">
        <f>SUMIFS(仕訳入力!M:M,仕訳入力!K:K,1,仕訳入力!F:F,2,仕訳入力!G:G,B20)</f>
        <v>0</v>
      </c>
      <c r="H20" s="97">
        <f t="shared" si="0"/>
        <v>0</v>
      </c>
      <c r="I20" s="6"/>
      <c r="J20" s="6"/>
    </row>
    <row r="21" spans="2:10" ht="18" customHeight="1">
      <c r="B21" s="74">
        <v>17</v>
      </c>
      <c r="C21" s="75"/>
      <c r="D21" s="101">
        <f>VLOOKUP(B21,科目!$A:$H,5,FALSE)</f>
        <v>0</v>
      </c>
      <c r="E21" s="76"/>
      <c r="F21" s="128">
        <f>SUMIFS(仕訳入力!L:L,仕訳入力!K:K,1,仕訳入力!F:F,2,仕訳入力!G:G,B21)</f>
        <v>0</v>
      </c>
      <c r="G21" s="95">
        <f>SUMIFS(仕訳入力!M:M,仕訳入力!K:K,1,仕訳入力!F:F,2,仕訳入力!G:G,B21)</f>
        <v>0</v>
      </c>
      <c r="H21" s="97">
        <f t="shared" si="0"/>
        <v>0</v>
      </c>
      <c r="I21" s="6"/>
      <c r="J21" s="6"/>
    </row>
    <row r="22" spans="2:10" ht="18" customHeight="1">
      <c r="B22" s="74">
        <v>18</v>
      </c>
      <c r="C22" s="75"/>
      <c r="D22" s="101">
        <f>VLOOKUP(B22,科目!$A:$H,5,FALSE)</f>
        <v>0</v>
      </c>
      <c r="E22" s="76"/>
      <c r="F22" s="128">
        <f>SUMIFS(仕訳入力!L:L,仕訳入力!K:K,1,仕訳入力!F:F,2,仕訳入力!G:G,B22)</f>
        <v>0</v>
      </c>
      <c r="G22" s="95">
        <f>SUMIFS(仕訳入力!M:M,仕訳入力!K:K,1,仕訳入力!F:F,2,仕訳入力!G:G,B22)</f>
        <v>0</v>
      </c>
      <c r="H22" s="97">
        <f t="shared" si="0"/>
        <v>0</v>
      </c>
      <c r="I22" s="6"/>
      <c r="J22" s="6"/>
    </row>
    <row r="23" spans="2:10" ht="18" customHeight="1">
      <c r="B23" s="74">
        <v>19</v>
      </c>
      <c r="C23" s="75"/>
      <c r="D23" s="101">
        <f>VLOOKUP(B23,科目!$A:$H,5,FALSE)</f>
        <v>0</v>
      </c>
      <c r="E23" s="76"/>
      <c r="F23" s="128">
        <f>SUMIFS(仕訳入力!L:L,仕訳入力!K:K,1,仕訳入力!F:F,2,仕訳入力!G:G,B23)</f>
        <v>0</v>
      </c>
      <c r="G23" s="95">
        <f>SUMIFS(仕訳入力!M:M,仕訳入力!K:K,1,仕訳入力!F:F,2,仕訳入力!G:G,B23)</f>
        <v>0</v>
      </c>
      <c r="H23" s="97">
        <f t="shared" si="0"/>
        <v>0</v>
      </c>
      <c r="I23" s="6"/>
      <c r="J23" s="6"/>
    </row>
    <row r="24" spans="2:10" ht="18" customHeight="1">
      <c r="B24" s="74">
        <v>20</v>
      </c>
      <c r="C24" s="75"/>
      <c r="D24" s="101">
        <f>VLOOKUP(B24,科目!$A:$H,5,FALSE)</f>
        <v>0</v>
      </c>
      <c r="E24" s="76"/>
      <c r="F24" s="128">
        <f>SUMIFS(仕訳入力!L:L,仕訳入力!K:K,1,仕訳入力!F:F,2,仕訳入力!G:G,B24)</f>
        <v>0</v>
      </c>
      <c r="G24" s="95">
        <f>SUMIFS(仕訳入力!M:M,仕訳入力!K:K,1,仕訳入力!F:F,2,仕訳入力!G:G,B24)</f>
        <v>0</v>
      </c>
      <c r="H24" s="97">
        <f t="shared" si="0"/>
        <v>0</v>
      </c>
      <c r="I24" s="6"/>
      <c r="J24" s="6"/>
    </row>
    <row r="25" spans="2:10" ht="18" customHeight="1">
      <c r="B25" s="74">
        <v>21</v>
      </c>
      <c r="C25" s="75"/>
      <c r="D25" s="101">
        <f>VLOOKUP(B25,科目!$A:$H,5,FALSE)</f>
        <v>0</v>
      </c>
      <c r="E25" s="76"/>
      <c r="F25" s="128">
        <f>SUMIFS(仕訳入力!L:L,仕訳入力!K:K,1,仕訳入力!F:F,2,仕訳入力!G:G,B25)</f>
        <v>0</v>
      </c>
      <c r="G25" s="95">
        <f>SUMIFS(仕訳入力!M:M,仕訳入力!K:K,1,仕訳入力!F:F,2,仕訳入力!G:G,B25)</f>
        <v>0</v>
      </c>
      <c r="H25" s="97">
        <f t="shared" si="0"/>
        <v>0</v>
      </c>
      <c r="I25" s="6"/>
      <c r="J25" s="6"/>
    </row>
    <row r="26" spans="2:10" ht="18" customHeight="1">
      <c r="B26" s="74">
        <v>22</v>
      </c>
      <c r="C26" s="75"/>
      <c r="D26" s="101">
        <f>VLOOKUP(B26,科目!$A:$H,5,FALSE)</f>
        <v>0</v>
      </c>
      <c r="E26" s="76"/>
      <c r="F26" s="128">
        <f>SUMIFS(仕訳入力!L:L,仕訳入力!K:K,1,仕訳入力!F:F,2,仕訳入力!G:G,B26)</f>
        <v>0</v>
      </c>
      <c r="G26" s="95">
        <f>SUMIFS(仕訳入力!M:M,仕訳入力!K:K,1,仕訳入力!F:F,2,仕訳入力!G:G,B26)</f>
        <v>0</v>
      </c>
      <c r="H26" s="97">
        <f t="shared" si="0"/>
        <v>0</v>
      </c>
      <c r="I26" s="6"/>
      <c r="J26" s="6"/>
    </row>
    <row r="27" spans="2:10" ht="18" customHeight="1">
      <c r="B27" s="74">
        <v>23</v>
      </c>
      <c r="C27" s="75"/>
      <c r="D27" s="101">
        <f>VLOOKUP(B27,科目!$A:$H,5,FALSE)</f>
        <v>0</v>
      </c>
      <c r="E27" s="76"/>
      <c r="F27" s="128">
        <f>SUMIFS(仕訳入力!L:L,仕訳入力!K:K,1,仕訳入力!F:F,2,仕訳入力!G:G,B27)</f>
        <v>0</v>
      </c>
      <c r="G27" s="95">
        <f>SUMIFS(仕訳入力!M:M,仕訳入力!K:K,1,仕訳入力!F:F,2,仕訳入力!G:G,B27)</f>
        <v>0</v>
      </c>
      <c r="H27" s="97">
        <f t="shared" si="0"/>
        <v>0</v>
      </c>
      <c r="I27" s="6"/>
      <c r="J27" s="6"/>
    </row>
    <row r="28" spans="2:10" ht="18" customHeight="1">
      <c r="B28" s="74">
        <v>24</v>
      </c>
      <c r="C28" s="75"/>
      <c r="D28" s="101">
        <f>VLOOKUP(B28,科目!$A:$H,5,FALSE)</f>
        <v>0</v>
      </c>
      <c r="E28" s="76"/>
      <c r="F28" s="128">
        <f>SUMIFS(仕訳入力!L:L,仕訳入力!K:K,1,仕訳入力!F:F,2,仕訳入力!G:G,B28)</f>
        <v>0</v>
      </c>
      <c r="G28" s="95">
        <f>SUMIFS(仕訳入力!M:M,仕訳入力!K:K,1,仕訳入力!F:F,2,仕訳入力!G:G,B28)</f>
        <v>0</v>
      </c>
      <c r="H28" s="97">
        <f t="shared" si="0"/>
        <v>0</v>
      </c>
      <c r="I28" s="6"/>
      <c r="J28" s="6"/>
    </row>
    <row r="29" spans="2:10" ht="18" customHeight="1">
      <c r="B29" s="74">
        <v>25</v>
      </c>
      <c r="C29" s="75"/>
      <c r="D29" s="101">
        <f>VLOOKUP(B29,科目!$A:$H,5,FALSE)</f>
        <v>0</v>
      </c>
      <c r="E29" s="76"/>
      <c r="F29" s="128">
        <f>SUMIFS(仕訳入力!L:L,仕訳入力!K:K,1,仕訳入力!F:F,2,仕訳入力!G:G,B29)</f>
        <v>0</v>
      </c>
      <c r="G29" s="95">
        <f>SUMIFS(仕訳入力!M:M,仕訳入力!K:K,1,仕訳入力!F:F,2,仕訳入力!G:G,B29)</f>
        <v>0</v>
      </c>
      <c r="H29" s="97">
        <f t="shared" si="0"/>
        <v>0</v>
      </c>
      <c r="I29" s="6"/>
      <c r="J29" s="6"/>
    </row>
    <row r="30" spans="2:10" ht="18" customHeight="1">
      <c r="B30" s="74">
        <v>26</v>
      </c>
      <c r="C30" s="75"/>
      <c r="D30" s="101">
        <f>VLOOKUP(B30,科目!$A:$H,5,FALSE)</f>
        <v>0</v>
      </c>
      <c r="E30" s="76"/>
      <c r="F30" s="128">
        <f>SUMIFS(仕訳入力!L:L,仕訳入力!K:K,1,仕訳入力!F:F,2,仕訳入力!G:G,B30)</f>
        <v>0</v>
      </c>
      <c r="G30" s="95">
        <f>SUMIFS(仕訳入力!M:M,仕訳入力!K:K,1,仕訳入力!F:F,2,仕訳入力!G:G,B30)</f>
        <v>0</v>
      </c>
      <c r="H30" s="97">
        <f t="shared" si="0"/>
        <v>0</v>
      </c>
      <c r="I30" s="6"/>
      <c r="J30" s="6"/>
    </row>
    <row r="31" spans="2:10" ht="18" customHeight="1">
      <c r="B31" s="74">
        <v>27</v>
      </c>
      <c r="C31" s="75"/>
      <c r="D31" s="101">
        <f>VLOOKUP(B31,科目!$A:$H,5,FALSE)</f>
        <v>0</v>
      </c>
      <c r="E31" s="76"/>
      <c r="F31" s="128">
        <f>SUMIFS(仕訳入力!L:L,仕訳入力!K:K,1,仕訳入力!F:F,2,仕訳入力!G:G,B31)</f>
        <v>0</v>
      </c>
      <c r="G31" s="95">
        <f>SUMIFS(仕訳入力!M:M,仕訳入力!K:K,1,仕訳入力!F:F,2,仕訳入力!G:G,B31)</f>
        <v>0</v>
      </c>
      <c r="H31" s="97">
        <f t="shared" si="0"/>
        <v>0</v>
      </c>
      <c r="I31" s="6"/>
      <c r="J31" s="6"/>
    </row>
    <row r="32" spans="2:10" ht="18" customHeight="1">
      <c r="B32" s="74">
        <v>28</v>
      </c>
      <c r="C32" s="75"/>
      <c r="D32" s="101">
        <f>VLOOKUP(B32,科目!$A:$H,5,FALSE)</f>
        <v>0</v>
      </c>
      <c r="E32" s="76"/>
      <c r="F32" s="128">
        <f>SUMIFS(仕訳入力!L:L,仕訳入力!K:K,1,仕訳入力!F:F,2,仕訳入力!G:G,B32)</f>
        <v>0</v>
      </c>
      <c r="G32" s="95">
        <f>SUMIFS(仕訳入力!M:M,仕訳入力!K:K,1,仕訳入力!F:F,2,仕訳入力!G:G,B32)</f>
        <v>0</v>
      </c>
      <c r="H32" s="97">
        <f t="shared" si="0"/>
        <v>0</v>
      </c>
      <c r="I32" s="6"/>
      <c r="J32" s="6"/>
    </row>
    <row r="33" spans="2:10" ht="18" customHeight="1">
      <c r="B33" s="74">
        <v>29</v>
      </c>
      <c r="C33" s="75"/>
      <c r="D33" s="101">
        <f>VLOOKUP(B33,科目!$A:$H,5,FALSE)</f>
        <v>0</v>
      </c>
      <c r="E33" s="76"/>
      <c r="F33" s="128">
        <f>SUMIFS(仕訳入力!L:L,仕訳入力!K:K,1,仕訳入力!F:F,2,仕訳入力!G:G,B33)</f>
        <v>0</v>
      </c>
      <c r="G33" s="95">
        <f>SUMIFS(仕訳入力!M:M,仕訳入力!K:K,1,仕訳入力!F:F,2,仕訳入力!G:G,B33)</f>
        <v>0</v>
      </c>
      <c r="H33" s="97">
        <f t="shared" si="0"/>
        <v>0</v>
      </c>
      <c r="I33" s="6"/>
      <c r="J33" s="6"/>
    </row>
    <row r="34" spans="2:10" ht="18" customHeight="1">
      <c r="B34" s="74">
        <v>30</v>
      </c>
      <c r="C34" s="75"/>
      <c r="D34" s="101">
        <f>VLOOKUP(B34,科目!$A:$H,5,FALSE)</f>
        <v>0</v>
      </c>
      <c r="E34" s="76"/>
      <c r="F34" s="128">
        <f>SUMIFS(仕訳入力!L:L,仕訳入力!K:K,1,仕訳入力!F:F,2,仕訳入力!G:G,B34)</f>
        <v>0</v>
      </c>
      <c r="G34" s="95">
        <f>SUMIFS(仕訳入力!M:M,仕訳入力!K:K,1,仕訳入力!F:F,2,仕訳入力!G:G,B34)</f>
        <v>0</v>
      </c>
      <c r="H34" s="97">
        <f t="shared" si="0"/>
        <v>0</v>
      </c>
      <c r="I34" s="6"/>
      <c r="J34" s="6"/>
    </row>
    <row r="35" spans="2:10" ht="18" customHeight="1">
      <c r="B35" s="74">
        <v>31</v>
      </c>
      <c r="C35" s="75"/>
      <c r="D35" s="101">
        <f>VLOOKUP(B35,科目!$A:$H,5,FALSE)</f>
        <v>0</v>
      </c>
      <c r="E35" s="76"/>
      <c r="F35" s="128">
        <f>SUMIFS(仕訳入力!L:L,仕訳入力!K:K,1,仕訳入力!F:F,2,仕訳入力!G:G,B35)</f>
        <v>0</v>
      </c>
      <c r="G35" s="95">
        <f>SUMIFS(仕訳入力!M:M,仕訳入力!K:K,1,仕訳入力!F:F,2,仕訳入力!G:G,B35)</f>
        <v>0</v>
      </c>
      <c r="H35" s="97">
        <f t="shared" si="0"/>
        <v>0</v>
      </c>
      <c r="I35" s="6"/>
      <c r="J35" s="6"/>
    </row>
    <row r="36" spans="2:10" ht="18" customHeight="1">
      <c r="B36" s="74">
        <v>32</v>
      </c>
      <c r="C36" s="75"/>
      <c r="D36" s="101">
        <f>VLOOKUP(B36,科目!$A:$H,5,FALSE)</f>
        <v>0</v>
      </c>
      <c r="E36" s="76"/>
      <c r="F36" s="128">
        <f>SUMIFS(仕訳入力!L:L,仕訳入力!K:K,1,仕訳入力!F:F,2,仕訳入力!G:G,B36)</f>
        <v>0</v>
      </c>
      <c r="G36" s="95">
        <f>SUMIFS(仕訳入力!M:M,仕訳入力!K:K,1,仕訳入力!F:F,2,仕訳入力!G:G,B36)</f>
        <v>0</v>
      </c>
      <c r="H36" s="97">
        <f t="shared" si="0"/>
        <v>0</v>
      </c>
      <c r="I36" s="6"/>
      <c r="J36" s="6"/>
    </row>
    <row r="37" spans="2:10" ht="18" customHeight="1">
      <c r="B37" s="74">
        <v>33</v>
      </c>
      <c r="C37" s="75"/>
      <c r="D37" s="101">
        <f>VLOOKUP(B37,科目!$A:$H,5,FALSE)</f>
        <v>0</v>
      </c>
      <c r="E37" s="76"/>
      <c r="F37" s="128">
        <f>SUMIFS(仕訳入力!L:L,仕訳入力!K:K,1,仕訳入力!F:F,2,仕訳入力!G:G,B37)</f>
        <v>0</v>
      </c>
      <c r="G37" s="95">
        <f>SUMIFS(仕訳入力!M:M,仕訳入力!K:K,1,仕訳入力!F:F,2,仕訳入力!G:G,B37)</f>
        <v>0</v>
      </c>
      <c r="H37" s="97">
        <f t="shared" si="0"/>
        <v>0</v>
      </c>
      <c r="I37" s="6"/>
      <c r="J37" s="6"/>
    </row>
    <row r="38" spans="2:10" ht="18" customHeight="1">
      <c r="B38" s="74">
        <v>34</v>
      </c>
      <c r="C38" s="75"/>
      <c r="D38" s="101">
        <f>VLOOKUP(B38,科目!$A:$H,5,FALSE)</f>
        <v>0</v>
      </c>
      <c r="E38" s="76"/>
      <c r="F38" s="128">
        <f>SUMIFS(仕訳入力!L:L,仕訳入力!K:K,1,仕訳入力!F:F,2,仕訳入力!G:G,B38)</f>
        <v>0</v>
      </c>
      <c r="G38" s="95">
        <f>SUMIFS(仕訳入力!M:M,仕訳入力!K:K,1,仕訳入力!F:F,2,仕訳入力!G:G,B38)</f>
        <v>0</v>
      </c>
      <c r="H38" s="97">
        <f t="shared" si="0"/>
        <v>0</v>
      </c>
      <c r="I38" s="6"/>
      <c r="J38" s="6"/>
    </row>
    <row r="39" spans="2:10" ht="18" customHeight="1">
      <c r="B39" s="74">
        <v>35</v>
      </c>
      <c r="C39" s="75"/>
      <c r="D39" s="101">
        <f>VLOOKUP(B39,科目!$A:$H,5,FALSE)</f>
        <v>0</v>
      </c>
      <c r="E39" s="76"/>
      <c r="F39" s="128">
        <f>SUMIFS(仕訳入力!L:L,仕訳入力!K:K,1,仕訳入力!F:F,2,仕訳入力!G:G,B39)</f>
        <v>0</v>
      </c>
      <c r="G39" s="95">
        <f>SUMIFS(仕訳入力!M:M,仕訳入力!K:K,1,仕訳入力!F:F,2,仕訳入力!G:G,B39)</f>
        <v>0</v>
      </c>
      <c r="H39" s="97">
        <f t="shared" si="0"/>
        <v>0</v>
      </c>
      <c r="I39" s="6"/>
      <c r="J39" s="6"/>
    </row>
    <row r="40" spans="2:10" ht="18" customHeight="1">
      <c r="B40" s="74">
        <v>36</v>
      </c>
      <c r="C40" s="75"/>
      <c r="D40" s="101">
        <f>VLOOKUP(B40,科目!$A:$H,5,FALSE)</f>
        <v>0</v>
      </c>
      <c r="E40" s="76"/>
      <c r="F40" s="128">
        <f>SUMIFS(仕訳入力!L:L,仕訳入力!K:K,1,仕訳入力!F:F,2,仕訳入力!G:G,B40)</f>
        <v>0</v>
      </c>
      <c r="G40" s="95">
        <f>SUMIFS(仕訳入力!M:M,仕訳入力!K:K,1,仕訳入力!F:F,2,仕訳入力!G:G,B40)</f>
        <v>0</v>
      </c>
      <c r="H40" s="97">
        <f t="shared" si="0"/>
        <v>0</v>
      </c>
      <c r="I40" s="6"/>
      <c r="J40" s="6"/>
    </row>
    <row r="41" spans="2:10" ht="18" customHeight="1">
      <c r="B41" s="74">
        <v>37</v>
      </c>
      <c r="C41" s="75"/>
      <c r="D41" s="101">
        <f>VLOOKUP(B41,科目!$A:$H,5,FALSE)</f>
        <v>0</v>
      </c>
      <c r="E41" s="76"/>
      <c r="F41" s="128">
        <f>SUMIFS(仕訳入力!L:L,仕訳入力!K:K,1,仕訳入力!F:F,2,仕訳入力!G:G,B41)</f>
        <v>0</v>
      </c>
      <c r="G41" s="95">
        <f>SUMIFS(仕訳入力!M:M,仕訳入力!K:K,1,仕訳入力!F:F,2,仕訳入力!G:G,B41)</f>
        <v>0</v>
      </c>
      <c r="H41" s="97">
        <f t="shared" si="0"/>
        <v>0</v>
      </c>
      <c r="I41" s="6"/>
      <c r="J41" s="6"/>
    </row>
    <row r="42" spans="2:10" ht="18" customHeight="1">
      <c r="B42" s="74">
        <v>38</v>
      </c>
      <c r="C42" s="75"/>
      <c r="D42" s="101">
        <f>VLOOKUP(B42,科目!$A:$H,5,FALSE)</f>
        <v>0</v>
      </c>
      <c r="E42" s="76"/>
      <c r="F42" s="128">
        <f>SUMIFS(仕訳入力!L:L,仕訳入力!K:K,1,仕訳入力!F:F,2,仕訳入力!G:G,B42)</f>
        <v>0</v>
      </c>
      <c r="G42" s="95">
        <f>SUMIFS(仕訳入力!M:M,仕訳入力!K:K,1,仕訳入力!F:F,2,仕訳入力!G:G,B42)</f>
        <v>0</v>
      </c>
      <c r="H42" s="97">
        <f t="shared" si="0"/>
        <v>0</v>
      </c>
      <c r="I42" s="6"/>
      <c r="J42" s="6"/>
    </row>
    <row r="43" spans="2:10" ht="18" customHeight="1">
      <c r="B43" s="74">
        <v>39</v>
      </c>
      <c r="C43" s="75"/>
      <c r="D43" s="101">
        <f>VLOOKUP(B43,科目!$A:$H,5,FALSE)</f>
        <v>0</v>
      </c>
      <c r="E43" s="76"/>
      <c r="F43" s="128">
        <f>SUMIFS(仕訳入力!L:L,仕訳入力!K:K,1,仕訳入力!F:F,2,仕訳入力!G:G,B43)</f>
        <v>0</v>
      </c>
      <c r="G43" s="95">
        <f>SUMIFS(仕訳入力!M:M,仕訳入力!K:K,1,仕訳入力!F:F,2,仕訳入力!G:G,B43)</f>
        <v>0</v>
      </c>
      <c r="H43" s="97">
        <f t="shared" si="0"/>
        <v>0</v>
      </c>
      <c r="I43" s="6"/>
      <c r="J43" s="6"/>
    </row>
    <row r="44" spans="2:10" ht="18" customHeight="1">
      <c r="B44" s="74">
        <v>40</v>
      </c>
      <c r="C44" s="75"/>
      <c r="D44" s="101">
        <f>VLOOKUP(B44,科目!$A:$H,5,FALSE)</f>
        <v>0</v>
      </c>
      <c r="E44" s="76"/>
      <c r="F44" s="128">
        <f>SUMIFS(仕訳入力!L:L,仕訳入力!K:K,1,仕訳入力!F:F,2,仕訳入力!G:G,B44)</f>
        <v>0</v>
      </c>
      <c r="G44" s="95">
        <f>SUMIFS(仕訳入力!M:M,仕訳入力!K:K,1,仕訳入力!F:F,2,仕訳入力!G:G,B44)</f>
        <v>0</v>
      </c>
      <c r="H44" s="97">
        <f t="shared" si="0"/>
        <v>0</v>
      </c>
      <c r="I44" s="6"/>
      <c r="J44" s="6"/>
    </row>
    <row r="45" spans="2:10" ht="18" customHeight="1">
      <c r="B45" s="74">
        <v>41</v>
      </c>
      <c r="C45" s="75"/>
      <c r="D45" s="101">
        <f>VLOOKUP(B45,科目!$A:$H,5,FALSE)</f>
        <v>0</v>
      </c>
      <c r="E45" s="76"/>
      <c r="F45" s="128">
        <f>SUMIFS(仕訳入力!L:L,仕訳入力!K:K,1,仕訳入力!F:F,2,仕訳入力!G:G,B45)</f>
        <v>0</v>
      </c>
      <c r="G45" s="95">
        <f>SUMIFS(仕訳入力!M:M,仕訳入力!K:K,1,仕訳入力!F:F,2,仕訳入力!G:G,B45)</f>
        <v>0</v>
      </c>
      <c r="H45" s="97">
        <f t="shared" si="0"/>
        <v>0</v>
      </c>
      <c r="I45" s="6"/>
      <c r="J45" s="6"/>
    </row>
    <row r="46" spans="2:10" ht="18" customHeight="1">
      <c r="B46" s="74">
        <v>42</v>
      </c>
      <c r="C46" s="75"/>
      <c r="D46" s="101">
        <f>VLOOKUP(B46,科目!$A:$H,5,FALSE)</f>
        <v>0</v>
      </c>
      <c r="E46" s="76"/>
      <c r="F46" s="128">
        <f>SUMIFS(仕訳入力!L:L,仕訳入力!K:K,1,仕訳入力!F:F,2,仕訳入力!G:G,B46)</f>
        <v>0</v>
      </c>
      <c r="G46" s="95">
        <f>SUMIFS(仕訳入力!M:M,仕訳入力!K:K,1,仕訳入力!F:F,2,仕訳入力!G:G,B46)</f>
        <v>0</v>
      </c>
      <c r="H46" s="97">
        <f t="shared" si="0"/>
        <v>0</v>
      </c>
      <c r="I46" s="6"/>
      <c r="J46" s="6"/>
    </row>
    <row r="47" spans="2:10" ht="18" customHeight="1">
      <c r="B47" s="74">
        <v>43</v>
      </c>
      <c r="C47" s="75"/>
      <c r="D47" s="101">
        <f>VLOOKUP(B47,科目!$A:$H,5,FALSE)</f>
        <v>0</v>
      </c>
      <c r="E47" s="76"/>
      <c r="F47" s="128">
        <f>SUMIFS(仕訳入力!L:L,仕訳入力!K:K,1,仕訳入力!F:F,2,仕訳入力!G:G,B47)</f>
        <v>0</v>
      </c>
      <c r="G47" s="95">
        <f>SUMIFS(仕訳入力!M:M,仕訳入力!K:K,1,仕訳入力!F:F,2,仕訳入力!G:G,B47)</f>
        <v>0</v>
      </c>
      <c r="H47" s="97">
        <f t="shared" si="0"/>
        <v>0</v>
      </c>
      <c r="I47" s="6"/>
      <c r="J47" s="6"/>
    </row>
    <row r="48" spans="2:10" ht="18" customHeight="1">
      <c r="B48" s="74">
        <v>44</v>
      </c>
      <c r="C48" s="75"/>
      <c r="D48" s="101">
        <f>VLOOKUP(B48,科目!$A:$H,5,FALSE)</f>
        <v>0</v>
      </c>
      <c r="E48" s="76"/>
      <c r="F48" s="128">
        <f>SUMIFS(仕訳入力!L:L,仕訳入力!K:K,1,仕訳入力!F:F,2,仕訳入力!G:G,B48)</f>
        <v>0</v>
      </c>
      <c r="G48" s="95">
        <f>SUMIFS(仕訳入力!M:M,仕訳入力!K:K,1,仕訳入力!F:F,2,仕訳入力!G:G,B48)</f>
        <v>0</v>
      </c>
      <c r="H48" s="97">
        <f t="shared" si="0"/>
        <v>0</v>
      </c>
      <c r="I48" s="6"/>
      <c r="J48" s="6"/>
    </row>
    <row r="49" spans="2:10" ht="18" customHeight="1">
      <c r="B49" s="74">
        <v>45</v>
      </c>
      <c r="C49" s="75"/>
      <c r="D49" s="101">
        <f>VLOOKUP(B49,科目!$A:$H,5,FALSE)</f>
        <v>0</v>
      </c>
      <c r="E49" s="76"/>
      <c r="F49" s="128">
        <f>SUMIFS(仕訳入力!L:L,仕訳入力!K:K,1,仕訳入力!F:F,2,仕訳入力!G:G,B49)</f>
        <v>0</v>
      </c>
      <c r="G49" s="95">
        <f>SUMIFS(仕訳入力!M:M,仕訳入力!K:K,1,仕訳入力!F:F,2,仕訳入力!G:G,B49)</f>
        <v>0</v>
      </c>
      <c r="H49" s="97">
        <f t="shared" si="0"/>
        <v>0</v>
      </c>
      <c r="I49" s="6"/>
      <c r="J49" s="6"/>
    </row>
    <row r="50" spans="2:10" ht="18" customHeight="1">
      <c r="B50" s="74">
        <v>46</v>
      </c>
      <c r="C50" s="75"/>
      <c r="D50" s="101">
        <f>VLOOKUP(B50,科目!$A:$H,5,FALSE)</f>
        <v>0</v>
      </c>
      <c r="E50" s="76"/>
      <c r="F50" s="128">
        <f>SUMIFS(仕訳入力!L:L,仕訳入力!K:K,1,仕訳入力!F:F,2,仕訳入力!G:G,B50)</f>
        <v>0</v>
      </c>
      <c r="G50" s="95">
        <f>SUMIFS(仕訳入力!M:M,仕訳入力!K:K,1,仕訳入力!F:F,2,仕訳入力!G:G,B50)</f>
        <v>0</v>
      </c>
      <c r="H50" s="97">
        <f t="shared" si="0"/>
        <v>0</v>
      </c>
      <c r="I50" s="6"/>
      <c r="J50" s="6"/>
    </row>
    <row r="51" spans="2:10" ht="18" customHeight="1">
      <c r="B51" s="74">
        <v>47</v>
      </c>
      <c r="C51" s="75"/>
      <c r="D51" s="101">
        <f>VLOOKUP(B51,科目!$A:$H,5,FALSE)</f>
        <v>0</v>
      </c>
      <c r="E51" s="76"/>
      <c r="F51" s="128">
        <f>SUMIFS(仕訳入力!L:L,仕訳入力!K:K,1,仕訳入力!F:F,2,仕訳入力!G:G,B51)</f>
        <v>0</v>
      </c>
      <c r="G51" s="95">
        <f>SUMIFS(仕訳入力!M:M,仕訳入力!K:K,1,仕訳入力!F:F,2,仕訳入力!G:G,B51)</f>
        <v>0</v>
      </c>
      <c r="H51" s="97">
        <f t="shared" si="0"/>
        <v>0</v>
      </c>
      <c r="I51" s="6"/>
      <c r="J51" s="6"/>
    </row>
    <row r="52" spans="2:10" ht="18" customHeight="1">
      <c r="B52" s="74">
        <v>48</v>
      </c>
      <c r="C52" s="75"/>
      <c r="D52" s="101">
        <f>VLOOKUP(B52,科目!$A:$H,5,FALSE)</f>
        <v>0</v>
      </c>
      <c r="E52" s="76"/>
      <c r="F52" s="128">
        <f>SUMIFS(仕訳入力!L:L,仕訳入力!K:K,1,仕訳入力!F:F,2,仕訳入力!G:G,B52)</f>
        <v>0</v>
      </c>
      <c r="G52" s="95">
        <f>SUMIFS(仕訳入力!M:M,仕訳入力!K:K,1,仕訳入力!F:F,2,仕訳入力!G:G,B52)</f>
        <v>0</v>
      </c>
      <c r="H52" s="97">
        <f t="shared" si="0"/>
        <v>0</v>
      </c>
      <c r="I52" s="6"/>
      <c r="J52" s="6"/>
    </row>
    <row r="53" spans="2:10" ht="18" customHeight="1">
      <c r="B53" s="74">
        <v>49</v>
      </c>
      <c r="C53" s="75"/>
      <c r="D53" s="101">
        <f>VLOOKUP(B53,科目!$A:$H,5,FALSE)</f>
        <v>0</v>
      </c>
      <c r="E53" s="76"/>
      <c r="F53" s="128">
        <f>SUMIFS(仕訳入力!L:L,仕訳入力!K:K,1,仕訳入力!F:F,2,仕訳入力!G:G,B53)</f>
        <v>0</v>
      </c>
      <c r="G53" s="95">
        <f>SUMIFS(仕訳入力!M:M,仕訳入力!K:K,1,仕訳入力!F:F,2,仕訳入力!G:G,B53)</f>
        <v>0</v>
      </c>
      <c r="H53" s="97">
        <f t="shared" si="0"/>
        <v>0</v>
      </c>
      <c r="I53" s="6"/>
      <c r="J53" s="6"/>
    </row>
    <row r="54" spans="2:10" ht="18" customHeight="1" thickBot="1">
      <c r="B54" s="77">
        <v>50</v>
      </c>
      <c r="C54" s="78"/>
      <c r="D54" s="102">
        <f>VLOOKUP(B54,科目!$A:$H,5,FALSE)</f>
        <v>0</v>
      </c>
      <c r="E54" s="79"/>
      <c r="F54" s="129">
        <f>SUMIFS(仕訳入力!L:L,仕訳入力!K:K,1,仕訳入力!F:F,2,仕訳入力!G:G,B54)</f>
        <v>0</v>
      </c>
      <c r="G54" s="122">
        <f>SUMIFS(仕訳入力!M:M,仕訳入力!K:K,1,仕訳入力!F:F,2,仕訳入力!G:G,B54)</f>
        <v>0</v>
      </c>
      <c r="H54" s="124">
        <f t="shared" si="0"/>
        <v>0</v>
      </c>
      <c r="I54" s="6"/>
      <c r="J54" s="6"/>
    </row>
    <row r="55" spans="2:10" ht="18" customHeight="1" thickBot="1">
      <c r="B55" s="352" t="s">
        <v>35</v>
      </c>
      <c r="C55" s="358"/>
      <c r="D55" s="358"/>
      <c r="E55" s="358"/>
      <c r="F55" s="80">
        <f>SUM(F5:F54)</f>
        <v>0</v>
      </c>
      <c r="G55" s="80">
        <f>SUM(G5:G54)</f>
        <v>0</v>
      </c>
      <c r="H55" s="55"/>
    </row>
  </sheetData>
  <sheetProtection sheet="1" selectLockedCells="1"/>
  <mergeCells count="4">
    <mergeCell ref="B1:H1"/>
    <mergeCell ref="F2:G3"/>
    <mergeCell ref="B4:E4"/>
    <mergeCell ref="B55:E55"/>
  </mergeCells>
  <phoneticPr fontId="1"/>
  <printOptions horizontalCentered="1"/>
  <pageMargins left="0.59055118110236227" right="0.59055118110236227" top="0.59055118110236227" bottom="0.39370078740157483" header="0" footer="0"/>
  <pageSetup paperSize="9" scale="75" orientation="portrait" blackAndWhite="1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8CCA-5533-4B72-8BBC-11DB586E41FF}">
  <dimension ref="B1:K55"/>
  <sheetViews>
    <sheetView showGridLines="0" workbookViewId="0"/>
  </sheetViews>
  <sheetFormatPr defaultColWidth="8.75" defaultRowHeight="18.75"/>
  <cols>
    <col min="1" max="1" width="4.5" style="1" customWidth="1"/>
    <col min="2" max="2" width="5" style="1" customWidth="1"/>
    <col min="3" max="3" width="2" style="1" customWidth="1"/>
    <col min="4" max="4" width="27" style="1" customWidth="1"/>
    <col min="5" max="5" width="2" style="1" customWidth="1"/>
    <col min="6" max="8" width="24.75" style="1" customWidth="1"/>
    <col min="9" max="9" width="5" style="1" customWidth="1"/>
    <col min="10" max="11" width="11.5" style="1" customWidth="1"/>
    <col min="12" max="16384" width="8.75" style="1"/>
  </cols>
  <sheetData>
    <row r="1" spans="2:11" ht="25.5">
      <c r="B1" s="351" t="str">
        <f>IF(マスタ!B1="","",マスタ!B1)&amp;"　会食費"</f>
        <v>　会食費</v>
      </c>
      <c r="C1" s="351"/>
      <c r="D1" s="351"/>
      <c r="E1" s="351"/>
      <c r="F1" s="351"/>
      <c r="G1" s="351"/>
      <c r="H1" s="351"/>
      <c r="K1" s="168" t="s">
        <v>127</v>
      </c>
    </row>
    <row r="2" spans="2:11" ht="18" customHeight="1">
      <c r="B2" s="68"/>
      <c r="C2" s="68"/>
      <c r="D2" s="68"/>
      <c r="E2" s="68"/>
      <c r="F2" s="359" t="s">
        <v>49</v>
      </c>
      <c r="G2" s="359"/>
      <c r="H2" s="69" t="str">
        <f>TEXT(K2,"自 　yyyy 年 mm 月 dd 日")</f>
        <v>自  1900 年 01 月 00 日</v>
      </c>
      <c r="J2" s="287" t="s">
        <v>125</v>
      </c>
      <c r="K2" s="286">
        <f>財政報告書!I3</f>
        <v>0</v>
      </c>
    </row>
    <row r="3" spans="2:11" ht="18" customHeight="1" thickBot="1">
      <c r="B3" s="58"/>
      <c r="C3" s="58"/>
      <c r="D3" s="58"/>
      <c r="E3" s="58"/>
      <c r="F3" s="359"/>
      <c r="G3" s="359"/>
      <c r="H3" s="69" t="str">
        <f>TEXT(K3,"至 　yyyy 年 mm 月 dd 日")</f>
        <v>至  1900 年 01 月 00 日</v>
      </c>
      <c r="J3" s="287" t="s">
        <v>126</v>
      </c>
      <c r="K3" s="286">
        <f>財政報告書!K3</f>
        <v>0</v>
      </c>
    </row>
    <row r="4" spans="2:11" ht="18" customHeight="1" thickBot="1">
      <c r="B4" s="352" t="s">
        <v>34</v>
      </c>
      <c r="C4" s="358"/>
      <c r="D4" s="358"/>
      <c r="E4" s="358"/>
      <c r="F4" s="70" t="s">
        <v>32</v>
      </c>
      <c r="G4" s="39" t="s">
        <v>33</v>
      </c>
      <c r="H4" s="40" t="s">
        <v>54</v>
      </c>
    </row>
    <row r="5" spans="2:11" ht="18" customHeight="1">
      <c r="B5" s="71">
        <v>1</v>
      </c>
      <c r="C5" s="72"/>
      <c r="D5" s="100">
        <f>VLOOKUP(B5,科目!$A:$H,8,FALSE)</f>
        <v>0</v>
      </c>
      <c r="E5" s="73"/>
      <c r="F5" s="125">
        <f>SUMIFS(仕訳入力!L:L,仕訳入力!K:K,1,仕訳入力!F:F,3,仕訳入力!G:G,B5)</f>
        <v>0</v>
      </c>
      <c r="G5" s="126">
        <f>SUMIFS(仕訳入力!M:M,仕訳入力!K:K,1,仕訳入力!F:F,3,仕訳入力!G:G,B5)</f>
        <v>0</v>
      </c>
      <c r="H5" s="127">
        <f>IF(D5="","",F5-G5)</f>
        <v>0</v>
      </c>
    </row>
    <row r="6" spans="2:11" ht="18" customHeight="1">
      <c r="B6" s="74">
        <v>2</v>
      </c>
      <c r="C6" s="75"/>
      <c r="D6" s="101">
        <f>VLOOKUP(B6,科目!$A:$H,8,FALSE)</f>
        <v>0</v>
      </c>
      <c r="E6" s="76"/>
      <c r="F6" s="128">
        <f>SUMIFS(仕訳入力!L:L,仕訳入力!K:K,1,仕訳入力!F:F,3,仕訳入力!G:G,B6)</f>
        <v>0</v>
      </c>
      <c r="G6" s="95">
        <f>SUMIFS(仕訳入力!M:M,仕訳入力!K:K,1,仕訳入力!F:F,3,仕訳入力!G:G,B6)</f>
        <v>0</v>
      </c>
      <c r="H6" s="97">
        <f t="shared" ref="H6:H54" si="0">IF(D6="","",F6-G6)</f>
        <v>0</v>
      </c>
      <c r="I6" s="6"/>
      <c r="J6" s="6"/>
    </row>
    <row r="7" spans="2:11" ht="18" customHeight="1">
      <c r="B7" s="74">
        <v>3</v>
      </c>
      <c r="C7" s="75"/>
      <c r="D7" s="101">
        <f>VLOOKUP(B7,科目!$A:$H,8,FALSE)</f>
        <v>0</v>
      </c>
      <c r="E7" s="76"/>
      <c r="F7" s="128">
        <f>SUMIFS(仕訳入力!L:L,仕訳入力!K:K,1,仕訳入力!F:F,3,仕訳入力!G:G,B7)</f>
        <v>0</v>
      </c>
      <c r="G7" s="95">
        <f>SUMIFS(仕訳入力!M:M,仕訳入力!K:K,1,仕訳入力!F:F,3,仕訳入力!G:G,B7)</f>
        <v>0</v>
      </c>
      <c r="H7" s="97">
        <f t="shared" si="0"/>
        <v>0</v>
      </c>
      <c r="I7" s="6"/>
      <c r="J7" s="6"/>
    </row>
    <row r="8" spans="2:11" ht="18" customHeight="1">
      <c r="B8" s="74">
        <v>4</v>
      </c>
      <c r="C8" s="75"/>
      <c r="D8" s="101">
        <f>VLOOKUP(B8,科目!$A:$H,8,FALSE)</f>
        <v>0</v>
      </c>
      <c r="E8" s="76"/>
      <c r="F8" s="128">
        <f>SUMIFS(仕訳入力!L:L,仕訳入力!K:K,1,仕訳入力!F:F,3,仕訳入力!G:G,B8)</f>
        <v>0</v>
      </c>
      <c r="G8" s="95">
        <f>SUMIFS(仕訳入力!M:M,仕訳入力!K:K,1,仕訳入力!F:F,3,仕訳入力!G:G,B8)</f>
        <v>0</v>
      </c>
      <c r="H8" s="97">
        <f t="shared" si="0"/>
        <v>0</v>
      </c>
      <c r="I8" s="6"/>
      <c r="J8" s="6"/>
    </row>
    <row r="9" spans="2:11" ht="18" customHeight="1">
      <c r="B9" s="74">
        <v>5</v>
      </c>
      <c r="C9" s="75"/>
      <c r="D9" s="101">
        <f>VLOOKUP(B9,科目!$A:$H,8,FALSE)</f>
        <v>0</v>
      </c>
      <c r="E9" s="76"/>
      <c r="F9" s="128">
        <f>SUMIFS(仕訳入力!L:L,仕訳入力!K:K,1,仕訳入力!F:F,3,仕訳入力!G:G,B9)</f>
        <v>0</v>
      </c>
      <c r="G9" s="95">
        <f>SUMIFS(仕訳入力!M:M,仕訳入力!K:K,1,仕訳入力!F:F,3,仕訳入力!G:G,B9)</f>
        <v>0</v>
      </c>
      <c r="H9" s="97">
        <f t="shared" si="0"/>
        <v>0</v>
      </c>
      <c r="I9" s="6"/>
      <c r="J9" s="6"/>
    </row>
    <row r="10" spans="2:11" ht="18" customHeight="1">
      <c r="B10" s="74">
        <v>6</v>
      </c>
      <c r="C10" s="75"/>
      <c r="D10" s="101">
        <f>VLOOKUP(B10,科目!$A:$H,8,FALSE)</f>
        <v>0</v>
      </c>
      <c r="E10" s="76"/>
      <c r="F10" s="128">
        <f>SUMIFS(仕訳入力!L:L,仕訳入力!K:K,1,仕訳入力!F:F,3,仕訳入力!G:G,B10)</f>
        <v>0</v>
      </c>
      <c r="G10" s="95">
        <f>SUMIFS(仕訳入力!M:M,仕訳入力!K:K,1,仕訳入力!F:F,3,仕訳入力!G:G,B10)</f>
        <v>0</v>
      </c>
      <c r="H10" s="97">
        <f t="shared" si="0"/>
        <v>0</v>
      </c>
      <c r="I10" s="6"/>
      <c r="J10" s="6"/>
    </row>
    <row r="11" spans="2:11" ht="18" customHeight="1">
      <c r="B11" s="74">
        <v>7</v>
      </c>
      <c r="C11" s="75"/>
      <c r="D11" s="101">
        <f>VLOOKUP(B11,科目!$A:$H,8,FALSE)</f>
        <v>0</v>
      </c>
      <c r="E11" s="76"/>
      <c r="F11" s="128">
        <f>SUMIFS(仕訳入力!L:L,仕訳入力!K:K,1,仕訳入力!F:F,3,仕訳入力!G:G,B11)</f>
        <v>0</v>
      </c>
      <c r="G11" s="95">
        <f>SUMIFS(仕訳入力!M:M,仕訳入力!K:K,1,仕訳入力!F:F,3,仕訳入力!G:G,B11)</f>
        <v>0</v>
      </c>
      <c r="H11" s="97">
        <f t="shared" si="0"/>
        <v>0</v>
      </c>
      <c r="I11" s="6"/>
      <c r="J11" s="6"/>
    </row>
    <row r="12" spans="2:11" ht="18" customHeight="1">
      <c r="B12" s="74">
        <v>8</v>
      </c>
      <c r="C12" s="75"/>
      <c r="D12" s="101">
        <f>VLOOKUP(B12,科目!$A:$H,8,FALSE)</f>
        <v>0</v>
      </c>
      <c r="E12" s="76"/>
      <c r="F12" s="128">
        <f>SUMIFS(仕訳入力!L:L,仕訳入力!K:K,1,仕訳入力!F:F,3,仕訳入力!G:G,B12)</f>
        <v>0</v>
      </c>
      <c r="G12" s="95">
        <f>SUMIFS(仕訳入力!M:M,仕訳入力!K:K,1,仕訳入力!F:F,3,仕訳入力!G:G,B12)</f>
        <v>0</v>
      </c>
      <c r="H12" s="97">
        <f t="shared" si="0"/>
        <v>0</v>
      </c>
      <c r="I12" s="6"/>
      <c r="J12" s="6"/>
    </row>
    <row r="13" spans="2:11" ht="18" customHeight="1">
      <c r="B13" s="74">
        <v>9</v>
      </c>
      <c r="C13" s="75"/>
      <c r="D13" s="101">
        <f>VLOOKUP(B13,科目!$A:$H,8,FALSE)</f>
        <v>0</v>
      </c>
      <c r="E13" s="76"/>
      <c r="F13" s="128">
        <f>SUMIFS(仕訳入力!L:L,仕訳入力!K:K,1,仕訳入力!F:F,3,仕訳入力!G:G,B13)</f>
        <v>0</v>
      </c>
      <c r="G13" s="95">
        <f>SUMIFS(仕訳入力!M:M,仕訳入力!K:K,1,仕訳入力!F:F,3,仕訳入力!G:G,B13)</f>
        <v>0</v>
      </c>
      <c r="H13" s="97">
        <f t="shared" si="0"/>
        <v>0</v>
      </c>
      <c r="I13" s="6"/>
      <c r="J13" s="6"/>
    </row>
    <row r="14" spans="2:11" ht="18" customHeight="1">
      <c r="B14" s="74">
        <v>10</v>
      </c>
      <c r="C14" s="75"/>
      <c r="D14" s="101">
        <f>VLOOKUP(B14,科目!$A:$H,8,FALSE)</f>
        <v>0</v>
      </c>
      <c r="E14" s="76"/>
      <c r="F14" s="128">
        <f>SUMIFS(仕訳入力!L:L,仕訳入力!K:K,1,仕訳入力!F:F,3,仕訳入力!G:G,B14)</f>
        <v>0</v>
      </c>
      <c r="G14" s="95">
        <f>SUMIFS(仕訳入力!M:M,仕訳入力!K:K,1,仕訳入力!F:F,3,仕訳入力!G:G,B14)</f>
        <v>0</v>
      </c>
      <c r="H14" s="97">
        <f t="shared" si="0"/>
        <v>0</v>
      </c>
      <c r="I14" s="6"/>
      <c r="J14" s="6"/>
    </row>
    <row r="15" spans="2:11" ht="18" customHeight="1">
      <c r="B15" s="74">
        <v>11</v>
      </c>
      <c r="C15" s="75"/>
      <c r="D15" s="101">
        <f>VLOOKUP(B15,科目!$A:$H,8,FALSE)</f>
        <v>0</v>
      </c>
      <c r="E15" s="76"/>
      <c r="F15" s="128">
        <f>SUMIFS(仕訳入力!L:L,仕訳入力!K:K,1,仕訳入力!F:F,3,仕訳入力!G:G,B15)</f>
        <v>0</v>
      </c>
      <c r="G15" s="95">
        <f>SUMIFS(仕訳入力!M:M,仕訳入力!K:K,1,仕訳入力!F:F,3,仕訳入力!G:G,B15)</f>
        <v>0</v>
      </c>
      <c r="H15" s="97">
        <f t="shared" si="0"/>
        <v>0</v>
      </c>
      <c r="I15" s="6"/>
      <c r="J15" s="6"/>
    </row>
    <row r="16" spans="2:11" ht="18" customHeight="1">
      <c r="B16" s="74">
        <v>12</v>
      </c>
      <c r="C16" s="75"/>
      <c r="D16" s="101">
        <f>VLOOKUP(B16,科目!$A:$H,8,FALSE)</f>
        <v>0</v>
      </c>
      <c r="E16" s="76"/>
      <c r="F16" s="128">
        <f>SUMIFS(仕訳入力!L:L,仕訳入力!K:K,1,仕訳入力!F:F,3,仕訳入力!G:G,B16)</f>
        <v>0</v>
      </c>
      <c r="G16" s="95">
        <f>SUMIFS(仕訳入力!M:M,仕訳入力!K:K,1,仕訳入力!F:F,3,仕訳入力!G:G,B16)</f>
        <v>0</v>
      </c>
      <c r="H16" s="97">
        <f t="shared" si="0"/>
        <v>0</v>
      </c>
      <c r="I16" s="6"/>
      <c r="J16" s="6"/>
    </row>
    <row r="17" spans="2:10" ht="18" customHeight="1">
      <c r="B17" s="74">
        <v>13</v>
      </c>
      <c r="C17" s="75"/>
      <c r="D17" s="101">
        <f>VLOOKUP(B17,科目!$A:$H,8,FALSE)</f>
        <v>0</v>
      </c>
      <c r="E17" s="76"/>
      <c r="F17" s="128">
        <f>SUMIFS(仕訳入力!L:L,仕訳入力!K:K,1,仕訳入力!F:F,3,仕訳入力!G:G,B17)</f>
        <v>0</v>
      </c>
      <c r="G17" s="95">
        <f>SUMIFS(仕訳入力!M:M,仕訳入力!K:K,1,仕訳入力!F:F,3,仕訳入力!G:G,B17)</f>
        <v>0</v>
      </c>
      <c r="H17" s="97">
        <f t="shared" si="0"/>
        <v>0</v>
      </c>
      <c r="I17" s="6"/>
      <c r="J17" s="6"/>
    </row>
    <row r="18" spans="2:10" ht="18" customHeight="1">
      <c r="B18" s="74">
        <v>14</v>
      </c>
      <c r="C18" s="75"/>
      <c r="D18" s="101">
        <f>VLOOKUP(B18,科目!$A:$H,8,FALSE)</f>
        <v>0</v>
      </c>
      <c r="E18" s="76"/>
      <c r="F18" s="128">
        <f>SUMIFS(仕訳入力!L:L,仕訳入力!K:K,1,仕訳入力!F:F,3,仕訳入力!G:G,B18)</f>
        <v>0</v>
      </c>
      <c r="G18" s="95">
        <f>SUMIFS(仕訳入力!M:M,仕訳入力!K:K,1,仕訳入力!F:F,3,仕訳入力!G:G,B18)</f>
        <v>0</v>
      </c>
      <c r="H18" s="97">
        <f t="shared" si="0"/>
        <v>0</v>
      </c>
      <c r="I18" s="6"/>
      <c r="J18" s="6"/>
    </row>
    <row r="19" spans="2:10" ht="18" customHeight="1">
      <c r="B19" s="74">
        <v>15</v>
      </c>
      <c r="C19" s="75"/>
      <c r="D19" s="101">
        <f>VLOOKUP(B19,科目!$A:$H,8,FALSE)</f>
        <v>0</v>
      </c>
      <c r="E19" s="76"/>
      <c r="F19" s="128">
        <f>SUMIFS(仕訳入力!L:L,仕訳入力!K:K,1,仕訳入力!F:F,3,仕訳入力!G:G,B19)</f>
        <v>0</v>
      </c>
      <c r="G19" s="95">
        <f>SUMIFS(仕訳入力!M:M,仕訳入力!K:K,1,仕訳入力!F:F,3,仕訳入力!G:G,B19)</f>
        <v>0</v>
      </c>
      <c r="H19" s="97">
        <f t="shared" si="0"/>
        <v>0</v>
      </c>
      <c r="I19" s="6"/>
      <c r="J19" s="6"/>
    </row>
    <row r="20" spans="2:10" ht="18" customHeight="1">
      <c r="B20" s="74">
        <v>16</v>
      </c>
      <c r="C20" s="75"/>
      <c r="D20" s="101">
        <f>VLOOKUP(B20,科目!$A:$H,8,FALSE)</f>
        <v>0</v>
      </c>
      <c r="E20" s="76"/>
      <c r="F20" s="128">
        <f>SUMIFS(仕訳入力!L:L,仕訳入力!K:K,1,仕訳入力!F:F,3,仕訳入力!G:G,B20)</f>
        <v>0</v>
      </c>
      <c r="G20" s="95">
        <f>SUMIFS(仕訳入力!M:M,仕訳入力!K:K,1,仕訳入力!F:F,3,仕訳入力!G:G,B20)</f>
        <v>0</v>
      </c>
      <c r="H20" s="97">
        <f t="shared" si="0"/>
        <v>0</v>
      </c>
      <c r="I20" s="6"/>
      <c r="J20" s="6"/>
    </row>
    <row r="21" spans="2:10" ht="18" customHeight="1">
      <c r="B21" s="74">
        <v>17</v>
      </c>
      <c r="C21" s="75"/>
      <c r="D21" s="101">
        <f>VLOOKUP(B21,科目!$A:$H,8,FALSE)</f>
        <v>0</v>
      </c>
      <c r="E21" s="76"/>
      <c r="F21" s="128">
        <f>SUMIFS(仕訳入力!L:L,仕訳入力!K:K,1,仕訳入力!F:F,3,仕訳入力!G:G,B21)</f>
        <v>0</v>
      </c>
      <c r="G21" s="95">
        <f>SUMIFS(仕訳入力!M:M,仕訳入力!K:K,1,仕訳入力!F:F,3,仕訳入力!G:G,B21)</f>
        <v>0</v>
      </c>
      <c r="H21" s="97">
        <f t="shared" si="0"/>
        <v>0</v>
      </c>
      <c r="I21" s="6"/>
      <c r="J21" s="6"/>
    </row>
    <row r="22" spans="2:10" ht="18" customHeight="1">
      <c r="B22" s="74">
        <v>18</v>
      </c>
      <c r="C22" s="75"/>
      <c r="D22" s="101">
        <f>VLOOKUP(B22,科目!$A:$H,8,FALSE)</f>
        <v>0</v>
      </c>
      <c r="E22" s="76"/>
      <c r="F22" s="128">
        <f>SUMIFS(仕訳入力!L:L,仕訳入力!K:K,1,仕訳入力!F:F,3,仕訳入力!G:G,B22)</f>
        <v>0</v>
      </c>
      <c r="G22" s="95">
        <f>SUMIFS(仕訳入力!M:M,仕訳入力!K:K,1,仕訳入力!F:F,3,仕訳入力!G:G,B22)</f>
        <v>0</v>
      </c>
      <c r="H22" s="97">
        <f t="shared" si="0"/>
        <v>0</v>
      </c>
      <c r="I22" s="6"/>
      <c r="J22" s="6"/>
    </row>
    <row r="23" spans="2:10" ht="18" customHeight="1">
      <c r="B23" s="74">
        <v>19</v>
      </c>
      <c r="C23" s="75"/>
      <c r="D23" s="101">
        <f>VLOOKUP(B23,科目!$A:$H,8,FALSE)</f>
        <v>0</v>
      </c>
      <c r="E23" s="76"/>
      <c r="F23" s="128">
        <f>SUMIFS(仕訳入力!L:L,仕訳入力!K:K,1,仕訳入力!F:F,3,仕訳入力!G:G,B23)</f>
        <v>0</v>
      </c>
      <c r="G23" s="95">
        <f>SUMIFS(仕訳入力!M:M,仕訳入力!K:K,1,仕訳入力!F:F,3,仕訳入力!G:G,B23)</f>
        <v>0</v>
      </c>
      <c r="H23" s="97">
        <f t="shared" si="0"/>
        <v>0</v>
      </c>
      <c r="I23" s="6"/>
      <c r="J23" s="6"/>
    </row>
    <row r="24" spans="2:10" ht="18" customHeight="1">
      <c r="B24" s="74">
        <v>20</v>
      </c>
      <c r="C24" s="75"/>
      <c r="D24" s="101">
        <f>VLOOKUP(B24,科目!$A:$H,8,FALSE)</f>
        <v>0</v>
      </c>
      <c r="E24" s="76"/>
      <c r="F24" s="128">
        <f>SUMIFS(仕訳入力!L:L,仕訳入力!K:K,1,仕訳入力!F:F,3,仕訳入力!G:G,B24)</f>
        <v>0</v>
      </c>
      <c r="G24" s="95">
        <f>SUMIFS(仕訳入力!M:M,仕訳入力!K:K,1,仕訳入力!F:F,3,仕訳入力!G:G,B24)</f>
        <v>0</v>
      </c>
      <c r="H24" s="97">
        <f t="shared" si="0"/>
        <v>0</v>
      </c>
      <c r="I24" s="6"/>
      <c r="J24" s="6"/>
    </row>
    <row r="25" spans="2:10" ht="18" customHeight="1">
      <c r="B25" s="74">
        <v>21</v>
      </c>
      <c r="C25" s="75"/>
      <c r="D25" s="101">
        <f>VLOOKUP(B25,科目!$A:$H,8,FALSE)</f>
        <v>0</v>
      </c>
      <c r="E25" s="76"/>
      <c r="F25" s="128">
        <f>SUMIFS(仕訳入力!L:L,仕訳入力!K:K,1,仕訳入力!F:F,3,仕訳入力!G:G,B25)</f>
        <v>0</v>
      </c>
      <c r="G25" s="95">
        <f>SUMIFS(仕訳入力!M:M,仕訳入力!K:K,1,仕訳入力!F:F,3,仕訳入力!G:G,B25)</f>
        <v>0</v>
      </c>
      <c r="H25" s="97">
        <f t="shared" si="0"/>
        <v>0</v>
      </c>
      <c r="I25" s="6"/>
      <c r="J25" s="6"/>
    </row>
    <row r="26" spans="2:10" ht="18" customHeight="1">
      <c r="B26" s="74">
        <v>22</v>
      </c>
      <c r="C26" s="75"/>
      <c r="D26" s="101">
        <f>VLOOKUP(B26,科目!$A:$H,8,FALSE)</f>
        <v>0</v>
      </c>
      <c r="E26" s="76"/>
      <c r="F26" s="128">
        <f>SUMIFS(仕訳入力!L:L,仕訳入力!K:K,1,仕訳入力!F:F,3,仕訳入力!G:G,B26)</f>
        <v>0</v>
      </c>
      <c r="G26" s="95">
        <f>SUMIFS(仕訳入力!M:M,仕訳入力!K:K,1,仕訳入力!F:F,3,仕訳入力!G:G,B26)</f>
        <v>0</v>
      </c>
      <c r="H26" s="97">
        <f t="shared" si="0"/>
        <v>0</v>
      </c>
      <c r="I26" s="6"/>
      <c r="J26" s="6"/>
    </row>
    <row r="27" spans="2:10" ht="18" customHeight="1">
      <c r="B27" s="74">
        <v>23</v>
      </c>
      <c r="C27" s="75"/>
      <c r="D27" s="101">
        <f>VLOOKUP(B27,科目!$A:$H,8,FALSE)</f>
        <v>0</v>
      </c>
      <c r="E27" s="76"/>
      <c r="F27" s="128">
        <f>SUMIFS(仕訳入力!L:L,仕訳入力!K:K,1,仕訳入力!F:F,3,仕訳入力!G:G,B27)</f>
        <v>0</v>
      </c>
      <c r="G27" s="95">
        <f>SUMIFS(仕訳入力!M:M,仕訳入力!K:K,1,仕訳入力!F:F,3,仕訳入力!G:G,B27)</f>
        <v>0</v>
      </c>
      <c r="H27" s="97">
        <f t="shared" si="0"/>
        <v>0</v>
      </c>
      <c r="I27" s="6"/>
      <c r="J27" s="6"/>
    </row>
    <row r="28" spans="2:10" ht="18" customHeight="1">
      <c r="B28" s="74">
        <v>24</v>
      </c>
      <c r="C28" s="75"/>
      <c r="D28" s="101">
        <f>VLOOKUP(B28,科目!$A:$H,8,FALSE)</f>
        <v>0</v>
      </c>
      <c r="E28" s="76"/>
      <c r="F28" s="128">
        <f>SUMIFS(仕訳入力!L:L,仕訳入力!K:K,1,仕訳入力!F:F,3,仕訳入力!G:G,B28)</f>
        <v>0</v>
      </c>
      <c r="G28" s="95">
        <f>SUMIFS(仕訳入力!M:M,仕訳入力!K:K,1,仕訳入力!F:F,3,仕訳入力!G:G,B28)</f>
        <v>0</v>
      </c>
      <c r="H28" s="97">
        <f t="shared" si="0"/>
        <v>0</v>
      </c>
      <c r="I28" s="6"/>
      <c r="J28" s="6"/>
    </row>
    <row r="29" spans="2:10" ht="18" customHeight="1">
      <c r="B29" s="74">
        <v>25</v>
      </c>
      <c r="C29" s="75"/>
      <c r="D29" s="101">
        <f>VLOOKUP(B29,科目!$A:$H,8,FALSE)</f>
        <v>0</v>
      </c>
      <c r="E29" s="76"/>
      <c r="F29" s="128">
        <f>SUMIFS(仕訳入力!L:L,仕訳入力!K:K,1,仕訳入力!F:F,3,仕訳入力!G:G,B29)</f>
        <v>0</v>
      </c>
      <c r="G29" s="95">
        <f>SUMIFS(仕訳入力!M:M,仕訳入力!K:K,1,仕訳入力!F:F,3,仕訳入力!G:G,B29)</f>
        <v>0</v>
      </c>
      <c r="H29" s="97">
        <f t="shared" si="0"/>
        <v>0</v>
      </c>
      <c r="I29" s="6"/>
      <c r="J29" s="6"/>
    </row>
    <row r="30" spans="2:10" ht="18" customHeight="1">
      <c r="B30" s="74">
        <v>26</v>
      </c>
      <c r="C30" s="75"/>
      <c r="D30" s="101">
        <f>VLOOKUP(B30,科目!$A:$H,8,FALSE)</f>
        <v>0</v>
      </c>
      <c r="E30" s="76"/>
      <c r="F30" s="128">
        <f>SUMIFS(仕訳入力!L:L,仕訳入力!K:K,1,仕訳入力!F:F,3,仕訳入力!G:G,B30)</f>
        <v>0</v>
      </c>
      <c r="G30" s="95">
        <f>SUMIFS(仕訳入力!M:M,仕訳入力!K:K,1,仕訳入力!F:F,3,仕訳入力!G:G,B30)</f>
        <v>0</v>
      </c>
      <c r="H30" s="97">
        <f t="shared" si="0"/>
        <v>0</v>
      </c>
      <c r="I30" s="6"/>
      <c r="J30" s="6"/>
    </row>
    <row r="31" spans="2:10" ht="18" customHeight="1">
      <c r="B31" s="74">
        <v>27</v>
      </c>
      <c r="C31" s="75"/>
      <c r="D31" s="101">
        <f>VLOOKUP(B31,科目!$A:$H,8,FALSE)</f>
        <v>0</v>
      </c>
      <c r="E31" s="76"/>
      <c r="F31" s="128">
        <f>SUMIFS(仕訳入力!L:L,仕訳入力!K:K,1,仕訳入力!F:F,3,仕訳入力!G:G,B31)</f>
        <v>0</v>
      </c>
      <c r="G31" s="95">
        <f>SUMIFS(仕訳入力!M:M,仕訳入力!K:K,1,仕訳入力!F:F,3,仕訳入力!G:G,B31)</f>
        <v>0</v>
      </c>
      <c r="H31" s="97">
        <f t="shared" si="0"/>
        <v>0</v>
      </c>
      <c r="I31" s="6"/>
      <c r="J31" s="6"/>
    </row>
    <row r="32" spans="2:10" ht="18" customHeight="1">
      <c r="B32" s="74">
        <v>28</v>
      </c>
      <c r="C32" s="75"/>
      <c r="D32" s="101">
        <f>VLOOKUP(B32,科目!$A:$H,8,FALSE)</f>
        <v>0</v>
      </c>
      <c r="E32" s="76"/>
      <c r="F32" s="128">
        <f>SUMIFS(仕訳入力!L:L,仕訳入力!K:K,1,仕訳入力!F:F,3,仕訳入力!G:G,B32)</f>
        <v>0</v>
      </c>
      <c r="G32" s="95">
        <f>SUMIFS(仕訳入力!M:M,仕訳入力!K:K,1,仕訳入力!F:F,3,仕訳入力!G:G,B32)</f>
        <v>0</v>
      </c>
      <c r="H32" s="97">
        <f t="shared" si="0"/>
        <v>0</v>
      </c>
      <c r="I32" s="6"/>
      <c r="J32" s="6"/>
    </row>
    <row r="33" spans="2:10" ht="18" customHeight="1">
      <c r="B33" s="74">
        <v>29</v>
      </c>
      <c r="C33" s="75"/>
      <c r="D33" s="101">
        <f>VLOOKUP(B33,科目!$A:$H,8,FALSE)</f>
        <v>0</v>
      </c>
      <c r="E33" s="76"/>
      <c r="F33" s="128">
        <f>SUMIFS(仕訳入力!L:L,仕訳入力!K:K,1,仕訳入力!F:F,3,仕訳入力!G:G,B33)</f>
        <v>0</v>
      </c>
      <c r="G33" s="95">
        <f>SUMIFS(仕訳入力!M:M,仕訳入力!K:K,1,仕訳入力!F:F,3,仕訳入力!G:G,B33)</f>
        <v>0</v>
      </c>
      <c r="H33" s="97">
        <f t="shared" si="0"/>
        <v>0</v>
      </c>
      <c r="I33" s="6"/>
      <c r="J33" s="6"/>
    </row>
    <row r="34" spans="2:10" ht="18" customHeight="1">
      <c r="B34" s="74">
        <v>30</v>
      </c>
      <c r="C34" s="75"/>
      <c r="D34" s="101">
        <f>VLOOKUP(B34,科目!$A:$H,8,FALSE)</f>
        <v>0</v>
      </c>
      <c r="E34" s="76"/>
      <c r="F34" s="128">
        <f>SUMIFS(仕訳入力!L:L,仕訳入力!K:K,1,仕訳入力!F:F,3,仕訳入力!G:G,B34)</f>
        <v>0</v>
      </c>
      <c r="G34" s="95">
        <f>SUMIFS(仕訳入力!M:M,仕訳入力!K:K,1,仕訳入力!F:F,3,仕訳入力!G:G,B34)</f>
        <v>0</v>
      </c>
      <c r="H34" s="97">
        <f t="shared" si="0"/>
        <v>0</v>
      </c>
      <c r="I34" s="6"/>
      <c r="J34" s="6"/>
    </row>
    <row r="35" spans="2:10" ht="18" customHeight="1">
      <c r="B35" s="74">
        <v>31</v>
      </c>
      <c r="C35" s="75"/>
      <c r="D35" s="101">
        <f>VLOOKUP(B35,科目!$A:$H,8,FALSE)</f>
        <v>0</v>
      </c>
      <c r="E35" s="76"/>
      <c r="F35" s="128">
        <f>SUMIFS(仕訳入力!L:L,仕訳入力!K:K,1,仕訳入力!F:F,3,仕訳入力!G:G,B35)</f>
        <v>0</v>
      </c>
      <c r="G35" s="95">
        <f>SUMIFS(仕訳入力!M:M,仕訳入力!K:K,1,仕訳入力!F:F,3,仕訳入力!G:G,B35)</f>
        <v>0</v>
      </c>
      <c r="H35" s="97">
        <f t="shared" si="0"/>
        <v>0</v>
      </c>
      <c r="I35" s="6"/>
      <c r="J35" s="6"/>
    </row>
    <row r="36" spans="2:10" ht="18" customHeight="1">
      <c r="B36" s="74">
        <v>32</v>
      </c>
      <c r="C36" s="75"/>
      <c r="D36" s="101">
        <f>VLOOKUP(B36,科目!$A:$H,8,FALSE)</f>
        <v>0</v>
      </c>
      <c r="E36" s="76"/>
      <c r="F36" s="128">
        <f>SUMIFS(仕訳入力!L:L,仕訳入力!K:K,1,仕訳入力!F:F,3,仕訳入力!G:G,B36)</f>
        <v>0</v>
      </c>
      <c r="G36" s="95">
        <f>SUMIFS(仕訳入力!M:M,仕訳入力!K:K,1,仕訳入力!F:F,3,仕訳入力!G:G,B36)</f>
        <v>0</v>
      </c>
      <c r="H36" s="97">
        <f t="shared" si="0"/>
        <v>0</v>
      </c>
      <c r="I36" s="6"/>
      <c r="J36" s="6"/>
    </row>
    <row r="37" spans="2:10" ht="18" customHeight="1">
      <c r="B37" s="74">
        <v>33</v>
      </c>
      <c r="C37" s="75"/>
      <c r="D37" s="101">
        <f>VLOOKUP(B37,科目!$A:$H,8,FALSE)</f>
        <v>0</v>
      </c>
      <c r="E37" s="76"/>
      <c r="F37" s="128">
        <f>SUMIFS(仕訳入力!L:L,仕訳入力!K:K,1,仕訳入力!F:F,3,仕訳入力!G:G,B37)</f>
        <v>0</v>
      </c>
      <c r="G37" s="95">
        <f>SUMIFS(仕訳入力!M:M,仕訳入力!K:K,1,仕訳入力!F:F,3,仕訳入力!G:G,B37)</f>
        <v>0</v>
      </c>
      <c r="H37" s="97">
        <f t="shared" si="0"/>
        <v>0</v>
      </c>
      <c r="I37" s="6"/>
      <c r="J37" s="6"/>
    </row>
    <row r="38" spans="2:10" ht="18" customHeight="1">
      <c r="B38" s="74">
        <v>34</v>
      </c>
      <c r="C38" s="75"/>
      <c r="D38" s="101">
        <f>VLOOKUP(B38,科目!$A:$H,8,FALSE)</f>
        <v>0</v>
      </c>
      <c r="E38" s="76"/>
      <c r="F38" s="128">
        <f>SUMIFS(仕訳入力!L:L,仕訳入力!K:K,1,仕訳入力!F:F,3,仕訳入力!G:G,B38)</f>
        <v>0</v>
      </c>
      <c r="G38" s="95">
        <f>SUMIFS(仕訳入力!M:M,仕訳入力!K:K,1,仕訳入力!F:F,3,仕訳入力!G:G,B38)</f>
        <v>0</v>
      </c>
      <c r="H38" s="97">
        <f t="shared" si="0"/>
        <v>0</v>
      </c>
      <c r="I38" s="6"/>
      <c r="J38" s="6"/>
    </row>
    <row r="39" spans="2:10" ht="18" customHeight="1">
      <c r="B39" s="74">
        <v>35</v>
      </c>
      <c r="C39" s="75"/>
      <c r="D39" s="101">
        <f>VLOOKUP(B39,科目!$A:$H,8,FALSE)</f>
        <v>0</v>
      </c>
      <c r="E39" s="76"/>
      <c r="F39" s="128">
        <f>SUMIFS(仕訳入力!L:L,仕訳入力!K:K,1,仕訳入力!F:F,3,仕訳入力!G:G,B39)</f>
        <v>0</v>
      </c>
      <c r="G39" s="95">
        <f>SUMIFS(仕訳入力!M:M,仕訳入力!K:K,1,仕訳入力!F:F,3,仕訳入力!G:G,B39)</f>
        <v>0</v>
      </c>
      <c r="H39" s="97">
        <f t="shared" si="0"/>
        <v>0</v>
      </c>
      <c r="I39" s="6"/>
      <c r="J39" s="6"/>
    </row>
    <row r="40" spans="2:10" ht="18" customHeight="1">
      <c r="B40" s="74">
        <v>36</v>
      </c>
      <c r="C40" s="75"/>
      <c r="D40" s="101">
        <f>VLOOKUP(B40,科目!$A:$H,8,FALSE)</f>
        <v>0</v>
      </c>
      <c r="E40" s="76"/>
      <c r="F40" s="128">
        <f>SUMIFS(仕訳入力!L:L,仕訳入力!K:K,1,仕訳入力!F:F,3,仕訳入力!G:G,B40)</f>
        <v>0</v>
      </c>
      <c r="G40" s="95">
        <f>SUMIFS(仕訳入力!M:M,仕訳入力!K:K,1,仕訳入力!F:F,3,仕訳入力!G:G,B40)</f>
        <v>0</v>
      </c>
      <c r="H40" s="97">
        <f t="shared" si="0"/>
        <v>0</v>
      </c>
      <c r="I40" s="6"/>
      <c r="J40" s="6"/>
    </row>
    <row r="41" spans="2:10" ht="18" customHeight="1">
      <c r="B41" s="74">
        <v>37</v>
      </c>
      <c r="C41" s="75"/>
      <c r="D41" s="101">
        <f>VLOOKUP(B41,科目!$A:$H,8,FALSE)</f>
        <v>0</v>
      </c>
      <c r="E41" s="76"/>
      <c r="F41" s="128">
        <f>SUMIFS(仕訳入力!L:L,仕訳入力!K:K,1,仕訳入力!F:F,3,仕訳入力!G:G,B41)</f>
        <v>0</v>
      </c>
      <c r="G41" s="95">
        <f>SUMIFS(仕訳入力!M:M,仕訳入力!K:K,1,仕訳入力!F:F,3,仕訳入力!G:G,B41)</f>
        <v>0</v>
      </c>
      <c r="H41" s="97">
        <f t="shared" si="0"/>
        <v>0</v>
      </c>
      <c r="I41" s="6"/>
      <c r="J41" s="6"/>
    </row>
    <row r="42" spans="2:10" ht="18" customHeight="1">
      <c r="B42" s="74">
        <v>38</v>
      </c>
      <c r="C42" s="75"/>
      <c r="D42" s="101">
        <f>VLOOKUP(B42,科目!$A:$H,8,FALSE)</f>
        <v>0</v>
      </c>
      <c r="E42" s="76"/>
      <c r="F42" s="128">
        <f>SUMIFS(仕訳入力!L:L,仕訳入力!K:K,1,仕訳入力!F:F,3,仕訳入力!G:G,B42)</f>
        <v>0</v>
      </c>
      <c r="G42" s="95">
        <f>SUMIFS(仕訳入力!M:M,仕訳入力!K:K,1,仕訳入力!F:F,3,仕訳入力!G:G,B42)</f>
        <v>0</v>
      </c>
      <c r="H42" s="97">
        <f t="shared" si="0"/>
        <v>0</v>
      </c>
      <c r="I42" s="6"/>
      <c r="J42" s="6"/>
    </row>
    <row r="43" spans="2:10" ht="18" customHeight="1">
      <c r="B43" s="74">
        <v>39</v>
      </c>
      <c r="C43" s="75"/>
      <c r="D43" s="101">
        <f>VLOOKUP(B43,科目!$A:$H,8,FALSE)</f>
        <v>0</v>
      </c>
      <c r="E43" s="76"/>
      <c r="F43" s="128">
        <f>SUMIFS(仕訳入力!L:L,仕訳入力!K:K,1,仕訳入力!F:F,3,仕訳入力!G:G,B43)</f>
        <v>0</v>
      </c>
      <c r="G43" s="95">
        <f>SUMIFS(仕訳入力!M:M,仕訳入力!K:K,1,仕訳入力!F:F,3,仕訳入力!G:G,B43)</f>
        <v>0</v>
      </c>
      <c r="H43" s="97">
        <f t="shared" si="0"/>
        <v>0</v>
      </c>
      <c r="I43" s="6"/>
      <c r="J43" s="6"/>
    </row>
    <row r="44" spans="2:10" ht="18" customHeight="1">
      <c r="B44" s="74">
        <v>40</v>
      </c>
      <c r="C44" s="75"/>
      <c r="D44" s="101">
        <f>VLOOKUP(B44,科目!$A:$H,8,FALSE)</f>
        <v>0</v>
      </c>
      <c r="E44" s="76"/>
      <c r="F44" s="128">
        <f>SUMIFS(仕訳入力!L:L,仕訳入力!K:K,1,仕訳入力!F:F,3,仕訳入力!G:G,B44)</f>
        <v>0</v>
      </c>
      <c r="G44" s="95">
        <f>SUMIFS(仕訳入力!M:M,仕訳入力!K:K,1,仕訳入力!F:F,3,仕訳入力!G:G,B44)</f>
        <v>0</v>
      </c>
      <c r="H44" s="97">
        <f t="shared" si="0"/>
        <v>0</v>
      </c>
      <c r="I44" s="6"/>
      <c r="J44" s="6"/>
    </row>
    <row r="45" spans="2:10" ht="18" customHeight="1">
      <c r="B45" s="74">
        <v>41</v>
      </c>
      <c r="C45" s="75"/>
      <c r="D45" s="101">
        <f>VLOOKUP(B45,科目!$A:$H,8,FALSE)</f>
        <v>0</v>
      </c>
      <c r="E45" s="76"/>
      <c r="F45" s="128">
        <f>SUMIFS(仕訳入力!L:L,仕訳入力!K:K,1,仕訳入力!F:F,3,仕訳入力!G:G,B45)</f>
        <v>0</v>
      </c>
      <c r="G45" s="95">
        <f>SUMIFS(仕訳入力!M:M,仕訳入力!K:K,1,仕訳入力!F:F,3,仕訳入力!G:G,B45)</f>
        <v>0</v>
      </c>
      <c r="H45" s="97">
        <f t="shared" si="0"/>
        <v>0</v>
      </c>
      <c r="I45" s="6"/>
      <c r="J45" s="6"/>
    </row>
    <row r="46" spans="2:10" ht="18" customHeight="1">
      <c r="B46" s="74">
        <v>42</v>
      </c>
      <c r="C46" s="75"/>
      <c r="D46" s="101">
        <f>VLOOKUP(B46,科目!$A:$H,8,FALSE)</f>
        <v>0</v>
      </c>
      <c r="E46" s="76"/>
      <c r="F46" s="128">
        <f>SUMIFS(仕訳入力!L:L,仕訳入力!K:K,1,仕訳入力!F:F,3,仕訳入力!G:G,B46)</f>
        <v>0</v>
      </c>
      <c r="G46" s="95">
        <f>SUMIFS(仕訳入力!M:M,仕訳入力!K:K,1,仕訳入力!F:F,3,仕訳入力!G:G,B46)</f>
        <v>0</v>
      </c>
      <c r="H46" s="97">
        <f t="shared" si="0"/>
        <v>0</v>
      </c>
      <c r="I46" s="6"/>
      <c r="J46" s="6"/>
    </row>
    <row r="47" spans="2:10" ht="18" customHeight="1">
      <c r="B47" s="74">
        <v>43</v>
      </c>
      <c r="C47" s="75"/>
      <c r="D47" s="101">
        <f>VLOOKUP(B47,科目!$A:$H,8,FALSE)</f>
        <v>0</v>
      </c>
      <c r="E47" s="76"/>
      <c r="F47" s="128">
        <f>SUMIFS(仕訳入力!L:L,仕訳入力!K:K,1,仕訳入力!F:F,3,仕訳入力!G:G,B47)</f>
        <v>0</v>
      </c>
      <c r="G47" s="95">
        <f>SUMIFS(仕訳入力!M:M,仕訳入力!K:K,1,仕訳入力!F:F,3,仕訳入力!G:G,B47)</f>
        <v>0</v>
      </c>
      <c r="H47" s="97">
        <f t="shared" si="0"/>
        <v>0</v>
      </c>
      <c r="I47" s="6"/>
      <c r="J47" s="6"/>
    </row>
    <row r="48" spans="2:10" ht="18" customHeight="1">
      <c r="B48" s="74">
        <v>44</v>
      </c>
      <c r="C48" s="75"/>
      <c r="D48" s="101">
        <f>VLOOKUP(B48,科目!$A:$H,8,FALSE)</f>
        <v>0</v>
      </c>
      <c r="E48" s="76"/>
      <c r="F48" s="128">
        <f>SUMIFS(仕訳入力!L:L,仕訳入力!K:K,1,仕訳入力!F:F,3,仕訳入力!G:G,B48)</f>
        <v>0</v>
      </c>
      <c r="G48" s="95">
        <f>SUMIFS(仕訳入力!M:M,仕訳入力!K:K,1,仕訳入力!F:F,3,仕訳入力!G:G,B48)</f>
        <v>0</v>
      </c>
      <c r="H48" s="97">
        <f t="shared" si="0"/>
        <v>0</v>
      </c>
      <c r="I48" s="6"/>
      <c r="J48" s="6"/>
    </row>
    <row r="49" spans="2:10" ht="18" customHeight="1">
      <c r="B49" s="74">
        <v>45</v>
      </c>
      <c r="C49" s="75"/>
      <c r="D49" s="101">
        <f>VLOOKUP(B49,科目!$A:$H,8,FALSE)</f>
        <v>0</v>
      </c>
      <c r="E49" s="76"/>
      <c r="F49" s="128">
        <f>SUMIFS(仕訳入力!L:L,仕訳入力!K:K,1,仕訳入力!F:F,3,仕訳入力!G:G,B49)</f>
        <v>0</v>
      </c>
      <c r="G49" s="95">
        <f>SUMIFS(仕訳入力!M:M,仕訳入力!K:K,1,仕訳入力!F:F,3,仕訳入力!G:G,B49)</f>
        <v>0</v>
      </c>
      <c r="H49" s="97">
        <f t="shared" si="0"/>
        <v>0</v>
      </c>
      <c r="I49" s="6"/>
      <c r="J49" s="6"/>
    </row>
    <row r="50" spans="2:10" ht="18" customHeight="1">
      <c r="B50" s="74">
        <v>46</v>
      </c>
      <c r="C50" s="75"/>
      <c r="D50" s="101">
        <f>VLOOKUP(B50,科目!$A:$H,8,FALSE)</f>
        <v>0</v>
      </c>
      <c r="E50" s="76"/>
      <c r="F50" s="128">
        <f>SUMIFS(仕訳入力!L:L,仕訳入力!K:K,1,仕訳入力!F:F,3,仕訳入力!G:G,B50)</f>
        <v>0</v>
      </c>
      <c r="G50" s="95">
        <f>SUMIFS(仕訳入力!M:M,仕訳入力!K:K,1,仕訳入力!F:F,3,仕訳入力!G:G,B50)</f>
        <v>0</v>
      </c>
      <c r="H50" s="97">
        <f t="shared" si="0"/>
        <v>0</v>
      </c>
      <c r="I50" s="6"/>
      <c r="J50" s="6"/>
    </row>
    <row r="51" spans="2:10" ht="18" customHeight="1">
      <c r="B51" s="74">
        <v>47</v>
      </c>
      <c r="C51" s="75"/>
      <c r="D51" s="101">
        <f>VLOOKUP(B51,科目!$A:$H,8,FALSE)</f>
        <v>0</v>
      </c>
      <c r="E51" s="76"/>
      <c r="F51" s="128">
        <f>SUMIFS(仕訳入力!L:L,仕訳入力!K:K,1,仕訳入力!F:F,3,仕訳入力!G:G,B51)</f>
        <v>0</v>
      </c>
      <c r="G51" s="95">
        <f>SUMIFS(仕訳入力!M:M,仕訳入力!K:K,1,仕訳入力!F:F,3,仕訳入力!G:G,B51)</f>
        <v>0</v>
      </c>
      <c r="H51" s="97">
        <f t="shared" si="0"/>
        <v>0</v>
      </c>
      <c r="I51" s="6"/>
      <c r="J51" s="6"/>
    </row>
    <row r="52" spans="2:10" ht="18" customHeight="1">
      <c r="B52" s="74">
        <v>48</v>
      </c>
      <c r="C52" s="75"/>
      <c r="D52" s="101">
        <f>VLOOKUP(B52,科目!$A:$H,8,FALSE)</f>
        <v>0</v>
      </c>
      <c r="E52" s="76"/>
      <c r="F52" s="128">
        <f>SUMIFS(仕訳入力!L:L,仕訳入力!K:K,1,仕訳入力!F:F,3,仕訳入力!G:G,B52)</f>
        <v>0</v>
      </c>
      <c r="G52" s="95">
        <f>SUMIFS(仕訳入力!M:M,仕訳入力!K:K,1,仕訳入力!F:F,3,仕訳入力!G:G,B52)</f>
        <v>0</v>
      </c>
      <c r="H52" s="97">
        <f t="shared" si="0"/>
        <v>0</v>
      </c>
      <c r="I52" s="6"/>
      <c r="J52" s="6"/>
    </row>
    <row r="53" spans="2:10" ht="18" customHeight="1">
      <c r="B53" s="74">
        <v>49</v>
      </c>
      <c r="C53" s="75"/>
      <c r="D53" s="101">
        <f>VLOOKUP(B53,科目!$A:$H,8,FALSE)</f>
        <v>0</v>
      </c>
      <c r="E53" s="76"/>
      <c r="F53" s="128">
        <f>SUMIFS(仕訳入力!L:L,仕訳入力!K:K,1,仕訳入力!F:F,3,仕訳入力!G:G,B53)</f>
        <v>0</v>
      </c>
      <c r="G53" s="95">
        <f>SUMIFS(仕訳入力!M:M,仕訳入力!K:K,1,仕訳入力!F:F,3,仕訳入力!G:G,B53)</f>
        <v>0</v>
      </c>
      <c r="H53" s="97">
        <f t="shared" si="0"/>
        <v>0</v>
      </c>
      <c r="I53" s="6"/>
      <c r="J53" s="6"/>
    </row>
    <row r="54" spans="2:10" ht="18" customHeight="1" thickBot="1">
      <c r="B54" s="77">
        <v>50</v>
      </c>
      <c r="C54" s="78"/>
      <c r="D54" s="102">
        <f>VLOOKUP(B54,科目!$A:$H,8,FALSE)</f>
        <v>0</v>
      </c>
      <c r="E54" s="79"/>
      <c r="F54" s="129">
        <f>SUMIFS(仕訳入力!L:L,仕訳入力!K:K,1,仕訳入力!F:F,3,仕訳入力!G:G,B54)</f>
        <v>0</v>
      </c>
      <c r="G54" s="122">
        <f>SUMIFS(仕訳入力!M:M,仕訳入力!K:K,1,仕訳入力!F:F,3,仕訳入力!G:G,B54)</f>
        <v>0</v>
      </c>
      <c r="H54" s="124">
        <f t="shared" si="0"/>
        <v>0</v>
      </c>
      <c r="I54" s="6"/>
      <c r="J54" s="6"/>
    </row>
    <row r="55" spans="2:10" ht="18" customHeight="1" thickBot="1">
      <c r="B55" s="352" t="s">
        <v>35</v>
      </c>
      <c r="C55" s="358"/>
      <c r="D55" s="358"/>
      <c r="E55" s="358"/>
      <c r="F55" s="80">
        <f>SUM(F5:F54)</f>
        <v>0</v>
      </c>
      <c r="G55" s="80">
        <f>SUM(G5:G54)</f>
        <v>0</v>
      </c>
      <c r="H55" s="55"/>
    </row>
  </sheetData>
  <sheetProtection sheet="1" selectLockedCells="1"/>
  <mergeCells count="4">
    <mergeCell ref="B1:H1"/>
    <mergeCell ref="F2:G3"/>
    <mergeCell ref="B4:E4"/>
    <mergeCell ref="B55:E55"/>
  </mergeCells>
  <phoneticPr fontId="1"/>
  <printOptions horizontalCentered="1"/>
  <pageMargins left="0.59055118110236227" right="0.59055118110236227" top="0.59055118110236227" bottom="0.39370078740157483" header="0" footer="0"/>
  <pageSetup paperSize="9" scale="75" orientation="portrait" blackAndWhite="1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08D1-2957-4B55-9146-50D3D5DA760F}">
  <dimension ref="B1:L30"/>
  <sheetViews>
    <sheetView showGridLines="0" workbookViewId="0">
      <selection activeCell="C9" sqref="C9"/>
    </sheetView>
  </sheetViews>
  <sheetFormatPr defaultColWidth="8.75" defaultRowHeight="13.5"/>
  <cols>
    <col min="1" max="1" width="4.75" style="179" customWidth="1"/>
    <col min="2" max="2" width="3.5" style="179" customWidth="1"/>
    <col min="3" max="3" width="13" style="179" customWidth="1"/>
    <col min="4" max="4" width="12" style="179" customWidth="1"/>
    <col min="5" max="5" width="20.25" style="179" customWidth="1"/>
    <col min="6" max="6" width="3.5" style="179" customWidth="1"/>
    <col min="7" max="7" width="13" style="179" customWidth="1"/>
    <col min="8" max="8" width="12" style="179" customWidth="1"/>
    <col min="9" max="9" width="23.25" style="179" customWidth="1"/>
    <col min="10" max="10" width="5.625" style="179" customWidth="1"/>
    <col min="11" max="12" width="11.5" style="179" customWidth="1"/>
    <col min="13" max="16384" width="8.75" style="179"/>
  </cols>
  <sheetData>
    <row r="1" spans="2:12" ht="24">
      <c r="B1" s="355" t="str">
        <f>IF(マスタ!B1="","",マスタ!B1)&amp;" 貸借対照表"</f>
        <v xml:space="preserve"> 貸借対照表</v>
      </c>
      <c r="C1" s="355"/>
      <c r="D1" s="355"/>
      <c r="E1" s="355"/>
      <c r="F1" s="355"/>
      <c r="G1" s="355"/>
      <c r="H1" s="355"/>
      <c r="I1" s="355"/>
      <c r="L1" s="168" t="s">
        <v>127</v>
      </c>
    </row>
    <row r="2" spans="2:12" ht="9" customHeight="1">
      <c r="B2" s="165"/>
      <c r="C2" s="165"/>
      <c r="D2" s="165"/>
      <c r="E2" s="165"/>
      <c r="F2" s="165"/>
      <c r="G2" s="165"/>
      <c r="H2" s="165"/>
      <c r="I2" s="165"/>
    </row>
    <row r="3" spans="2:12" ht="21" customHeight="1">
      <c r="B3" s="372" t="str">
        <f>DBCS(TEXT(L4,"YYYY年m月d日現在"))</f>
        <v>１９００年１月０日現在</v>
      </c>
      <c r="C3" s="372"/>
      <c r="D3" s="372"/>
      <c r="E3" s="372"/>
      <c r="F3" s="372"/>
      <c r="G3" s="372"/>
      <c r="H3" s="372"/>
      <c r="I3" s="372"/>
      <c r="K3" s="287" t="s">
        <v>125</v>
      </c>
      <c r="L3" s="286">
        <f>財政報告書!I3</f>
        <v>0</v>
      </c>
    </row>
    <row r="4" spans="2:12" ht="21" customHeight="1">
      <c r="B4" s="164"/>
      <c r="C4" s="164"/>
      <c r="D4" s="164"/>
      <c r="E4" s="164"/>
      <c r="F4" s="164"/>
      <c r="G4" s="164"/>
      <c r="H4" s="164"/>
      <c r="I4" s="164"/>
      <c r="K4" s="287" t="s">
        <v>126</v>
      </c>
      <c r="L4" s="286">
        <f>財政報告書!K3</f>
        <v>0</v>
      </c>
    </row>
    <row r="5" spans="2:12" ht="21" customHeight="1">
      <c r="B5" s="58"/>
      <c r="C5" s="58"/>
      <c r="D5" s="58"/>
      <c r="E5" s="58"/>
      <c r="F5" s="58"/>
      <c r="G5" s="58"/>
      <c r="H5" s="58"/>
      <c r="I5" s="187" t="s">
        <v>79</v>
      </c>
    </row>
    <row r="6" spans="2:12" s="58" customFormat="1" ht="27" customHeight="1">
      <c r="B6" s="366" t="s">
        <v>90</v>
      </c>
      <c r="C6" s="367"/>
      <c r="D6" s="367"/>
      <c r="E6" s="368"/>
      <c r="F6" s="366" t="s">
        <v>91</v>
      </c>
      <c r="G6" s="367"/>
      <c r="H6" s="367"/>
      <c r="I6" s="368"/>
    </row>
    <row r="7" spans="2:12" s="58" customFormat="1" ht="27" customHeight="1">
      <c r="B7" s="360" t="s">
        <v>14</v>
      </c>
      <c r="C7" s="361"/>
      <c r="D7" s="361"/>
      <c r="E7" s="186" t="s">
        <v>89</v>
      </c>
      <c r="F7" s="360" t="s">
        <v>14</v>
      </c>
      <c r="G7" s="361"/>
      <c r="H7" s="362"/>
      <c r="I7" s="180" t="s">
        <v>89</v>
      </c>
    </row>
    <row r="8" spans="2:12" s="58" customFormat="1" ht="27" customHeight="1">
      <c r="B8" s="181" t="s">
        <v>80</v>
      </c>
      <c r="C8" s="182"/>
      <c r="D8" s="183"/>
      <c r="E8" s="184"/>
      <c r="F8" s="185" t="s">
        <v>92</v>
      </c>
      <c r="H8" s="184"/>
      <c r="I8" s="184"/>
    </row>
    <row r="9" spans="2:12" s="58" customFormat="1" ht="27" customHeight="1">
      <c r="B9" s="185"/>
      <c r="C9" s="188" t="s">
        <v>2</v>
      </c>
      <c r="D9" s="184"/>
      <c r="E9" s="189"/>
      <c r="F9" s="185"/>
      <c r="G9" s="188" t="s">
        <v>93</v>
      </c>
      <c r="H9" s="184"/>
      <c r="I9" s="189"/>
    </row>
    <row r="10" spans="2:12" s="58" customFormat="1" ht="27" customHeight="1">
      <c r="B10" s="185"/>
      <c r="C10" s="188" t="s">
        <v>81</v>
      </c>
      <c r="D10" s="184"/>
      <c r="E10" s="189"/>
      <c r="F10" s="185"/>
      <c r="G10" s="188" t="s">
        <v>94</v>
      </c>
      <c r="H10" s="184"/>
      <c r="I10" s="189"/>
    </row>
    <row r="11" spans="2:12" s="58" customFormat="1" ht="27" customHeight="1">
      <c r="B11" s="185"/>
      <c r="C11" s="188" t="s">
        <v>82</v>
      </c>
      <c r="D11" s="184"/>
      <c r="E11" s="189"/>
      <c r="F11" s="185"/>
      <c r="G11" s="188" t="s">
        <v>7</v>
      </c>
      <c r="H11" s="184"/>
      <c r="I11" s="189"/>
    </row>
    <row r="12" spans="2:12" s="58" customFormat="1" ht="27" customHeight="1">
      <c r="B12" s="185"/>
      <c r="C12" s="188" t="s">
        <v>83</v>
      </c>
      <c r="D12" s="184"/>
      <c r="E12" s="189"/>
      <c r="F12" s="185"/>
      <c r="G12" s="188"/>
      <c r="H12" s="184"/>
      <c r="I12" s="189"/>
    </row>
    <row r="13" spans="2:12" s="58" customFormat="1" ht="27" customHeight="1">
      <c r="B13" s="185"/>
      <c r="C13" s="188" t="s">
        <v>84</v>
      </c>
      <c r="D13" s="184"/>
      <c r="E13" s="189"/>
      <c r="F13" s="185"/>
      <c r="G13" s="188"/>
      <c r="H13" s="184"/>
      <c r="I13" s="189"/>
    </row>
    <row r="14" spans="2:12" s="58" customFormat="1" ht="27" customHeight="1">
      <c r="B14" s="185"/>
      <c r="C14" s="188" t="s">
        <v>85</v>
      </c>
      <c r="D14" s="184"/>
      <c r="E14" s="189"/>
      <c r="F14" s="185"/>
      <c r="G14" s="188"/>
      <c r="H14" s="184"/>
      <c r="I14" s="189"/>
    </row>
    <row r="15" spans="2:12" s="58" customFormat="1" ht="27" customHeight="1">
      <c r="B15" s="185"/>
      <c r="C15" s="188"/>
      <c r="D15" s="184"/>
      <c r="E15" s="189"/>
      <c r="F15" s="185"/>
      <c r="G15" s="188"/>
      <c r="H15" s="184"/>
      <c r="I15" s="189"/>
    </row>
    <row r="16" spans="2:12" s="58" customFormat="1" ht="27" customHeight="1">
      <c r="B16" s="185"/>
      <c r="C16" s="188"/>
      <c r="D16" s="184"/>
      <c r="E16" s="189"/>
      <c r="F16" s="185"/>
      <c r="G16" s="188"/>
      <c r="H16" s="184"/>
      <c r="I16" s="189"/>
    </row>
    <row r="17" spans="2:9" s="58" customFormat="1" ht="27" customHeight="1">
      <c r="B17" s="185"/>
      <c r="C17" s="188"/>
      <c r="D17" s="184"/>
      <c r="E17" s="189"/>
      <c r="F17" s="360" t="s">
        <v>102</v>
      </c>
      <c r="G17" s="361"/>
      <c r="H17" s="362"/>
      <c r="I17" s="193">
        <f>SUM(I9:I16)</f>
        <v>0</v>
      </c>
    </row>
    <row r="18" spans="2:9" s="58" customFormat="1" ht="27" customHeight="1">
      <c r="B18" s="185"/>
      <c r="C18" s="188"/>
      <c r="D18" s="184"/>
      <c r="E18" s="189"/>
      <c r="F18" s="366" t="s">
        <v>95</v>
      </c>
      <c r="G18" s="367"/>
      <c r="H18" s="367"/>
      <c r="I18" s="368"/>
    </row>
    <row r="19" spans="2:9" s="58" customFormat="1" ht="27" customHeight="1">
      <c r="B19" s="185" t="s">
        <v>86</v>
      </c>
      <c r="D19" s="184"/>
      <c r="E19" s="190"/>
      <c r="F19" s="360" t="s">
        <v>1</v>
      </c>
      <c r="G19" s="361"/>
      <c r="H19" s="362"/>
      <c r="I19" s="186" t="s">
        <v>89</v>
      </c>
    </row>
    <row r="20" spans="2:9" s="58" customFormat="1" ht="27" customHeight="1">
      <c r="B20" s="185"/>
      <c r="C20" s="188" t="s">
        <v>87</v>
      </c>
      <c r="D20" s="184"/>
      <c r="E20" s="189"/>
      <c r="F20" s="363" t="s">
        <v>98</v>
      </c>
      <c r="G20" s="364"/>
      <c r="H20" s="365"/>
      <c r="I20" s="192"/>
    </row>
    <row r="21" spans="2:9" s="58" customFormat="1" ht="27" customHeight="1">
      <c r="B21" s="185"/>
      <c r="C21" s="188"/>
      <c r="D21" s="184"/>
      <c r="E21" s="189"/>
      <c r="F21" s="363" t="s">
        <v>99</v>
      </c>
      <c r="G21" s="364"/>
      <c r="H21" s="365"/>
      <c r="I21" s="192"/>
    </row>
    <row r="22" spans="2:9" s="58" customFormat="1" ht="27" customHeight="1">
      <c r="B22" s="185"/>
      <c r="C22" s="188"/>
      <c r="D22" s="184"/>
      <c r="E22" s="189"/>
      <c r="F22" s="363" t="s">
        <v>100</v>
      </c>
      <c r="G22" s="364"/>
      <c r="H22" s="365"/>
      <c r="I22" s="192"/>
    </row>
    <row r="23" spans="2:9" s="58" customFormat="1" ht="27" customHeight="1">
      <c r="B23" s="185"/>
      <c r="C23" s="188"/>
      <c r="D23" s="184"/>
      <c r="E23" s="189"/>
      <c r="F23" s="363" t="s">
        <v>101</v>
      </c>
      <c r="G23" s="364"/>
      <c r="H23" s="365"/>
      <c r="I23" s="192"/>
    </row>
    <row r="24" spans="2:9" s="58" customFormat="1" ht="27" customHeight="1">
      <c r="B24" s="185"/>
      <c r="C24" s="188"/>
      <c r="D24" s="184"/>
      <c r="E24" s="189"/>
      <c r="F24" s="363"/>
      <c r="G24" s="364"/>
      <c r="H24" s="365"/>
      <c r="I24" s="192"/>
    </row>
    <row r="25" spans="2:9" s="58" customFormat="1" ht="27" customHeight="1">
      <c r="B25" s="185"/>
      <c r="C25" s="188"/>
      <c r="D25" s="184"/>
      <c r="E25" s="189"/>
      <c r="F25" s="363"/>
      <c r="G25" s="364"/>
      <c r="H25" s="365"/>
      <c r="I25" s="192"/>
    </row>
    <row r="26" spans="2:9" s="58" customFormat="1" ht="27" customHeight="1">
      <c r="B26" s="185"/>
      <c r="C26" s="188"/>
      <c r="D26" s="184"/>
      <c r="E26" s="189"/>
      <c r="F26" s="363"/>
      <c r="G26" s="364"/>
      <c r="H26" s="365"/>
      <c r="I26" s="192"/>
    </row>
    <row r="27" spans="2:9" s="58" customFormat="1" ht="27" customHeight="1">
      <c r="B27" s="185"/>
      <c r="C27" s="188"/>
      <c r="D27" s="184"/>
      <c r="E27" s="189"/>
      <c r="F27" s="363"/>
      <c r="G27" s="364"/>
      <c r="H27" s="365"/>
      <c r="I27" s="192"/>
    </row>
    <row r="28" spans="2:9" s="58" customFormat="1" ht="27" customHeight="1">
      <c r="B28" s="185"/>
      <c r="C28" s="188"/>
      <c r="D28" s="184"/>
      <c r="E28" s="189"/>
      <c r="F28" s="363"/>
      <c r="G28" s="364"/>
      <c r="H28" s="365"/>
      <c r="I28" s="192"/>
    </row>
    <row r="29" spans="2:9" s="58" customFormat="1" ht="27" customHeight="1">
      <c r="B29" s="185"/>
      <c r="C29" s="188"/>
      <c r="D29" s="184"/>
      <c r="E29" s="189"/>
      <c r="F29" s="360" t="s">
        <v>96</v>
      </c>
      <c r="G29" s="361"/>
      <c r="H29" s="362"/>
      <c r="I29" s="193">
        <f>SUM(I20:I28)</f>
        <v>0</v>
      </c>
    </row>
    <row r="30" spans="2:9" s="58" customFormat="1" ht="27" customHeight="1">
      <c r="B30" s="360" t="s">
        <v>88</v>
      </c>
      <c r="C30" s="361"/>
      <c r="D30" s="362"/>
      <c r="E30" s="191">
        <f>SUM(E9:E29)</f>
        <v>0</v>
      </c>
      <c r="F30" s="369" t="s">
        <v>97</v>
      </c>
      <c r="G30" s="370"/>
      <c r="H30" s="371"/>
      <c r="I30" s="194">
        <f>I17+I29</f>
        <v>0</v>
      </c>
    </row>
  </sheetData>
  <sheetProtection sheet="1" objects="1" scenarios="1" selectLockedCells="1"/>
  <mergeCells count="21">
    <mergeCell ref="B6:E6"/>
    <mergeCell ref="F6:I6"/>
    <mergeCell ref="B7:D7"/>
    <mergeCell ref="F7:H7"/>
    <mergeCell ref="B1:I1"/>
    <mergeCell ref="B3:I3"/>
    <mergeCell ref="B30:D30"/>
    <mergeCell ref="F19:H19"/>
    <mergeCell ref="F18:I18"/>
    <mergeCell ref="F29:H29"/>
    <mergeCell ref="F30:H30"/>
    <mergeCell ref="F20:H20"/>
    <mergeCell ref="F21:H21"/>
    <mergeCell ref="F28:H28"/>
    <mergeCell ref="F26:H26"/>
    <mergeCell ref="F27:H27"/>
    <mergeCell ref="F17:H17"/>
    <mergeCell ref="F22:H22"/>
    <mergeCell ref="F23:H23"/>
    <mergeCell ref="F24:H24"/>
    <mergeCell ref="F25:H25"/>
  </mergeCells>
  <phoneticPr fontId="1"/>
  <printOptions horizontalCentered="1"/>
  <pageMargins left="0.59055118110236227" right="0.59055118110236227" top="0.78740157480314965" bottom="0.78740157480314965" header="0" footer="0"/>
  <pageSetup paperSize="9" scale="8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使い方</vt:lpstr>
      <vt:lpstr>マスタ</vt:lpstr>
      <vt:lpstr>科目</vt:lpstr>
      <vt:lpstr>仕訳入力</vt:lpstr>
      <vt:lpstr>財政報告書</vt:lpstr>
      <vt:lpstr>運営費</vt:lpstr>
      <vt:lpstr>事業費</vt:lpstr>
      <vt:lpstr>会食費</vt:lpstr>
      <vt:lpstr>貸借対照表</vt:lpstr>
      <vt:lpstr>予算書</vt:lpstr>
      <vt:lpstr>余剰金処分案</vt:lpstr>
      <vt:lpstr>運営費!Print_Area</vt:lpstr>
      <vt:lpstr>会食費!Print_Area</vt:lpstr>
      <vt:lpstr>財政報告書!Print_Area</vt:lpstr>
      <vt:lpstr>仕訳入力!Print_Area</vt:lpstr>
      <vt:lpstr>事業費!Print_Area</vt:lpstr>
      <vt:lpstr>貸借対照表!Print_Area</vt:lpstr>
      <vt:lpstr>予算書!Print_Area</vt:lpstr>
      <vt:lpstr>余剰金処分案!Print_Area</vt:lpstr>
      <vt:lpstr>仕訳入力!Print_Titles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Mediworks</dc:creator>
  <cp:lastModifiedBy>lions</cp:lastModifiedBy>
  <cp:lastPrinted>2025-05-15T02:13:15Z</cp:lastPrinted>
  <dcterms:created xsi:type="dcterms:W3CDTF">2015-06-05T18:19:34Z</dcterms:created>
  <dcterms:modified xsi:type="dcterms:W3CDTF">2025-09-03T02:50:14Z</dcterms:modified>
</cp:coreProperties>
</file>